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comments3.xml" ContentType="application/vnd.openxmlformats-officedocument.spreadsheetml.comments+xml"/>
  <Override PartName="/xl/styles.xml" ContentType="application/vnd.openxmlformats-officedocument.spreadsheetml.styles+xml"/>
  <Override PartName="/xl/worksheets/_rels/sheet3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Notice" sheetId="1" state="visible" r:id="rId3"/>
    <sheet name="Reperes" sheetId="2" state="visible" r:id="rId4"/>
    <sheet name="Calendrier 2027" sheetId="3" state="visible" r:id="rId5"/>
    <sheet name="Synthese mensuelle" sheetId="4" state="visible" r:id="rId6"/>
  </sheets>
  <definedNames>
    <definedName function="false" hidden="true" localSheetId="2" name="_xlnm._FilterDatabase" vbProcedure="false">'Calendrier 2027'!$A$4:$P$369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3.xml><?xml version="1.0" encoding="utf-8"?>
<comments xmlns="http://schemas.openxmlformats.org/spreadsheetml/2006/main" xmlns:xdr="http://schemas.openxmlformats.org/drawingml/2006/spreadsheetDrawing">
  <authors>
    <author>Unknown Author</author>
  </authors>
  <commentList>
    <comment ref="G4" authorId="0">
      <text>
        <r>
          <rPr>
            <sz val="10"/>
            <rFont val="Arial"/>
            <family val="2"/>
          </rPr>
          <t xml:space="preserve">Date 2026 a comparer : meme jour de la semaine, position calendaire equivalente. Voir la Notice.</t>
        </r>
      </text>
    </comment>
    <comment ref="L4" authorId="0">
      <text>
        <r>
          <rPr>
            <sz val="10"/>
            <rFont val="Arial"/>
            <family val="2"/>
          </rPr>
          <t xml:space="preserve">Nombre de chambres reellement vendues sur la date equivalente 2026 (colonne G), pas sur la meme date de 2026.</t>
        </r>
      </text>
    </comment>
  </commentList>
</comments>
</file>

<file path=xl/sharedStrings.xml><?xml version="1.0" encoding="utf-8"?>
<sst xmlns="http://schemas.openxmlformats.org/spreadsheetml/2006/main" count="193" uniqueCount="121">
  <si>
    <t xml:space="preserve">Calendrier des dates equivalentes 2027</t>
  </si>
  <si>
    <t xml:space="preserve">Kit budget hotelier, offert par RMD Technologies</t>
  </si>
  <si>
    <t xml:space="preserve">A quoi sert ce fichier</t>
  </si>
  <si>
    <t xml:space="preserve">- Construire un budget 2027 en comparant chaque date a la bonne date de 2026.</t>
  </si>
  <si>
    <t xml:space="preserve">- La bonne date n'est pas la meme date de l'annee derniere : c'est le meme jour de la semaine.</t>
  </si>
  <si>
    <t xml:space="preserve">- Un samedi se compare a un samedi, un 15 aout en dimanche ne se compare pas a un 15 aout en samedi.</t>
  </si>
  <si>
    <t xml:space="preserve">- Le fichier fait ce calcul pour les 365 jours de 2027, et signale les dates ou la comparaison est piegeuse.</t>
  </si>
  <si>
    <t xml:space="preserve">Comment l'utiliser, en 4 etapes</t>
  </si>
  <si>
    <t xml:space="preserve">1. Onglet Reperes : choisissez votre zone de vacances scolaires (A, B ou C) en cellule B2.</t>
  </si>
  <si>
    <t xml:space="preserve">2. Onglet Calendrier 2027 : remplissez les colonnes jaunes avec vos chiffres 2026 (chambres vendues, prix moyen).</t>
  </si>
  <si>
    <t xml:space="preserve">3. Colonne Objectif prix 2027 : posez votre prix cible. L'ecart avec 2026 se calcule tout seul.</t>
  </si>
  <si>
    <t xml:space="preserve">4. Onglet Synthese mensuelle : votre budget se consolide mois par mois, sans rien saisir de plus.</t>
  </si>
  <si>
    <t xml:space="preserve">Legende</t>
  </si>
  <si>
    <t xml:space="preserve">Cellule a remplir par vous</t>
  </si>
  <si>
    <t xml:space="preserve">Calcul automatique, ne pas ecrire dessus</t>
  </si>
  <si>
    <t xml:space="preserve">(colonnes CA hebergement, Ecart, et tout l'onglet Synthese)</t>
  </si>
  <si>
    <t xml:space="preserve">Methode de calcul de la date equivalente</t>
  </si>
  <si>
    <t xml:space="preserve">- Date equivalente = date 2027 moins 364 jours (52 semaines), ce qui conserve le jour de la semaine.</t>
  </si>
  <si>
    <t xml:space="preserve">- Seule exception, le 31 decembre 2027 : moins 364 jours tomberait en janvier 2027, on prend donc moins 371 jours.</t>
  </si>
  <si>
    <t xml:space="preserve">- La colonne Controle jour equivalent doit toujours afficher le meme jour que la colonne Jour. C'est votre garde-fou.</t>
  </si>
  <si>
    <t xml:space="preserve">- La colonne Vigilance signale les dates dont le statut ferie ou vacances differe entre 2027 et son equivalent 2026.</t>
  </si>
  <si>
    <t xml:space="preserve">Sources et reserves</t>
  </si>
  <si>
    <t xml:space="preserve">- Jours feries : calcul canonique (dont Paques, Ascension et Pentecote) pour 2026 et 2027.</t>
  </si>
  <si>
    <t xml:space="preserve">- Vacances scolaires 2025-2026 et 2026-2027 : calendrier officiel du ministere de l'Education nationale, releve le 9 septembre 2026 sur education.gouv.fr.</t>
  </si>
  <si>
    <t xml:space="preserve">- Vacances scolaires 2027-2028 (Toussaint et Noel 2027) : arrete du 21 juillet 2026. Rentree 2027 le jeudi 2 septembre.</t>
  </si>
  <si>
    <t xml:space="preserve">- Ce fichier ne contient aucune donnee de votre etablissement tant que vous ne la saisissez pas.</t>
  </si>
  <si>
    <t xml:space="preserve">Vous voulez qu'on regarde votre 2027 ensemble ?</t>
  </si>
  <si>
    <t xml:space="preserve">RMD Technologies, editeur de KALIO RMS. Revenue management pour hotels independants.</t>
  </si>
  <si>
    <t xml:space="preserve">17 rue Jean Perrin, 17000 La Rochelle. 05 46 30 83 06. rmd-technologies.com</t>
  </si>
  <si>
    <t xml:space="preserve">Reperes 2026 et 2027</t>
  </si>
  <si>
    <t xml:space="preserve">Votre zone</t>
  </si>
  <si>
    <t xml:space="preserve">A</t>
  </si>
  <si>
    <t xml:space="preserve">Zone A : Lyon, Besancon, Bordeaux, Clermont-Ferrand, Dijon, Grenoble, Limoges, Poitiers</t>
  </si>
  <si>
    <t xml:space="preserve">Zone B : Aix-Marseille, Amiens, Caen, Lille, Nancy-Metz, Nantes, Nice, Orleans-Tours, Reims, Rennes, Rouen, Strasbourg</t>
  </si>
  <si>
    <t xml:space="preserve">Zone C : Paris, Creteil, Montpellier, Toulouse, Versailles</t>
  </si>
  <si>
    <t xml:space="preserve">Date</t>
  </si>
  <si>
    <t xml:space="preserve">Jour ferie</t>
  </si>
  <si>
    <t xml:space="preserve">Annee scolaire</t>
  </si>
  <si>
    <t xml:space="preserve">Periode</t>
  </si>
  <si>
    <t xml:space="preserve">Zone</t>
  </si>
  <si>
    <t xml:space="preserve">Debut</t>
  </si>
  <si>
    <t xml:space="preserve">Fin</t>
  </si>
  <si>
    <t xml:space="preserve">Jours</t>
  </si>
  <si>
    <t xml:space="preserve">Mois</t>
  </si>
  <si>
    <t xml:space="preserve">Jour de l'An</t>
  </si>
  <si>
    <t xml:space="preserve">2025-2026</t>
  </si>
  <si>
    <t xml:space="preserve">Toussaint</t>
  </si>
  <si>
    <t xml:space="preserve">Toutes</t>
  </si>
  <si>
    <t xml:space="preserve">lundi</t>
  </si>
  <si>
    <t xml:space="preserve">janvier</t>
  </si>
  <si>
    <t xml:space="preserve">Lundi de Paques</t>
  </si>
  <si>
    <t xml:space="preserve">Noel</t>
  </si>
  <si>
    <t xml:space="preserve">mardi</t>
  </si>
  <si>
    <t xml:space="preserve">fevrier</t>
  </si>
  <si>
    <t xml:space="preserve">Fete du Travail</t>
  </si>
  <si>
    <t xml:space="preserve">Hiver</t>
  </si>
  <si>
    <t xml:space="preserve">mercredi</t>
  </si>
  <si>
    <t xml:space="preserve">mars</t>
  </si>
  <si>
    <t xml:space="preserve">Victoire 1945</t>
  </si>
  <si>
    <t xml:space="preserve">B</t>
  </si>
  <si>
    <t xml:space="preserve">jeudi</t>
  </si>
  <si>
    <t xml:space="preserve">avril</t>
  </si>
  <si>
    <t xml:space="preserve">Ascension</t>
  </si>
  <si>
    <t xml:space="preserve">C</t>
  </si>
  <si>
    <t xml:space="preserve">vendredi</t>
  </si>
  <si>
    <t xml:space="preserve">mai</t>
  </si>
  <si>
    <t xml:space="preserve">Lundi de Pentecote</t>
  </si>
  <si>
    <t xml:space="preserve">Printemps</t>
  </si>
  <si>
    <t xml:space="preserve">samedi</t>
  </si>
  <si>
    <t xml:space="preserve">juin</t>
  </si>
  <si>
    <t xml:space="preserve">Fete nationale</t>
  </si>
  <si>
    <t xml:space="preserve">dimanche</t>
  </si>
  <si>
    <t xml:space="preserve">juillet</t>
  </si>
  <si>
    <t xml:space="preserve">Assomption</t>
  </si>
  <si>
    <t xml:space="preserve">aout</t>
  </si>
  <si>
    <t xml:space="preserve">Pont de l'Ascension</t>
  </si>
  <si>
    <t xml:space="preserve">septembre</t>
  </si>
  <si>
    <t xml:space="preserve">Armistice 1918</t>
  </si>
  <si>
    <t xml:space="preserve">Ete</t>
  </si>
  <si>
    <t xml:space="preserve">octobre</t>
  </si>
  <si>
    <t xml:space="preserve">2026-2027</t>
  </si>
  <si>
    <t xml:space="preserve">novembre</t>
  </si>
  <si>
    <t xml:space="preserve">decembre</t>
  </si>
  <si>
    <t xml:space="preserve">2027-2028</t>
  </si>
  <si>
    <t xml:space="preserve">Colonnes jaunes = a remplir. Zone de vacances scolaires : onglet Reperes, cellule B2.</t>
  </si>
  <si>
    <t xml:space="preserve">Date 2027</t>
  </si>
  <si>
    <t xml:space="preserve">Jour</t>
  </si>
  <si>
    <t xml:space="preserve">Sem.</t>
  </si>
  <si>
    <t xml:space="preserve">Jour ferie 2027</t>
  </si>
  <si>
    <t xml:space="preserve">Vacances 2027</t>
  </si>
  <si>
    <t xml:space="preserve">Date equivalente 2026</t>
  </si>
  <si>
    <t xml:space="preserve">Controle jour equivalent</t>
  </si>
  <si>
    <t xml:space="preserve">Jour ferie 2026</t>
  </si>
  <si>
    <t xml:space="preserve">Vacances 2026</t>
  </si>
  <si>
    <t xml:space="preserve">Vigilance</t>
  </si>
  <si>
    <t xml:space="preserve">Chambres vendues 2026</t>
  </si>
  <si>
    <t xml:space="preserve">Prix moyen 2026</t>
  </si>
  <si>
    <t xml:space="preserve">CA hebergement 2026</t>
  </si>
  <si>
    <t xml:space="preserve">Objectif prix 2027</t>
  </si>
  <si>
    <t xml:space="preserve">Ecart vs 2026</t>
  </si>
  <si>
    <t xml:space="preserve">Exemple de saisie -&gt;</t>
  </si>
  <si>
    <t xml:space="preserve">18 chambres a 112 EUR, objectif 119 EUR</t>
  </si>
  <si>
    <t xml:space="preserve">Synthese mensuelle du budget 2027</t>
  </si>
  <si>
    <t xml:space="preserve">Tout se calcule depuis l'onglet Calendrier 2027. Rien a saisir ici.</t>
  </si>
  <si>
    <t xml:space="preserve">Nuitees vendues 2026</t>
  </si>
  <si>
    <t xml:space="preserve">Objectif prix moyen 2027</t>
  </si>
  <si>
    <t xml:space="preserve">Ecart</t>
  </si>
  <si>
    <t xml:space="preserve">Janvier</t>
  </si>
  <si>
    <t xml:space="preserve">Fevrier</t>
  </si>
  <si>
    <t xml:space="preserve">Mars</t>
  </si>
  <si>
    <t xml:space="preserve">Avril</t>
  </si>
  <si>
    <t xml:space="preserve">Mai</t>
  </si>
  <si>
    <t xml:space="preserve">Juin</t>
  </si>
  <si>
    <t xml:space="preserve">Juillet</t>
  </si>
  <si>
    <t xml:space="preserve">Aout</t>
  </si>
  <si>
    <t xml:space="preserve">Septembre</t>
  </si>
  <si>
    <t xml:space="preserve">Octobre</t>
  </si>
  <si>
    <t xml:space="preserve">Novembre</t>
  </si>
  <si>
    <t xml:space="preserve">Decembre</t>
  </si>
  <si>
    <t xml:space="preserve">Total annee</t>
  </si>
  <si>
    <t xml:space="preserve">Les nuitees et le CA 2026 sont ceux des dates equivalentes, pas des memes dates de 2026. C'est ce qui rend la comparaison honnete.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</si>
</sst>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dd/mm/yyyy"/>
    <numFmt numFmtId="166" formatCode="#,##0&quot; EUR&quot;"/>
    <numFmt numFmtId="167" formatCode="0.0%"/>
    <numFmt numFmtId="168" formatCode="#,##0"/>
    <numFmt numFmtId="169" formatCode="#,##0&quot; EUR&quot;;\-#,##0&quot; EUR&quot;;\-"/>
    <numFmt numFmtId="170" formatCode="#,##0;\-#,##0;\-"/>
  </numFmts>
  <fonts count="17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8"/>
      <color rgb="FF192341"/>
      <name val="Arial"/>
      <family val="0"/>
      <charset val="1"/>
    </font>
    <font>
      <i val="true"/>
      <sz val="11"/>
      <color rgb="FF5A6472"/>
      <name val="Arial"/>
      <family val="0"/>
      <charset val="1"/>
    </font>
    <font>
      <b val="true"/>
      <sz val="12"/>
      <color rgb="FF192341"/>
      <name val="Arial"/>
      <family val="0"/>
      <charset val="1"/>
    </font>
    <font>
      <sz val="10"/>
      <name val="Arial"/>
      <family val="0"/>
      <charset val="1"/>
    </font>
    <font>
      <i val="true"/>
      <sz val="9"/>
      <color rgb="FF5A6472"/>
      <name val="Arial"/>
      <family val="0"/>
      <charset val="1"/>
    </font>
    <font>
      <sz val="10"/>
      <color rgb="FF5A6472"/>
      <name val="Arial"/>
      <family val="0"/>
      <charset val="1"/>
    </font>
    <font>
      <b val="true"/>
      <sz val="14"/>
      <color rgb="FF192341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name val="Arial"/>
      <family val="0"/>
      <charset val="1"/>
    </font>
    <font>
      <sz val="9"/>
      <name val="Arial"/>
      <family val="0"/>
      <charset val="1"/>
    </font>
    <font>
      <sz val="10"/>
      <name val="Arial"/>
      <family val="2"/>
    </font>
    <font>
      <b val="true"/>
      <sz val="10"/>
      <color rgb="FF192341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A8"/>
        <bgColor rgb="FFF2F4F7"/>
      </patternFill>
    </fill>
    <fill>
      <patternFill patternType="solid">
        <fgColor rgb="FF192341"/>
        <bgColor rgb="FF003366"/>
      </patternFill>
    </fill>
    <fill>
      <patternFill patternType="solid">
        <fgColor rgb="FFF2F4F7"/>
        <bgColor rgb="FFFFFFFF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B0B7C3"/>
      </left>
      <right style="thin">
        <color rgb="FFB0B7C3"/>
      </right>
      <top style="thin">
        <color rgb="FFB0B7C3"/>
      </top>
      <bottom style="thin">
        <color rgb="FFB0B7C3"/>
      </bottom>
      <diagonal/>
    </border>
    <border diagonalUp="false" diagonalDown="false">
      <left/>
      <right/>
      <top style="thin">
        <color rgb="FF192341"/>
      </top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2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4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4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9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7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9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1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5">
    <dxf>
      <fill>
        <patternFill patternType="solid">
          <fgColor rgb="FF192341"/>
          <bgColor rgb="FF000000"/>
        </patternFill>
      </fill>
    </dxf>
    <dxf>
      <fill>
        <patternFill patternType="solid">
          <fgColor rgb="FFF2F4F7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FFF2A8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0B7C3"/>
      <rgbColor rgb="FF808080"/>
      <rgbColor rgb="FF9999FF"/>
      <rgbColor rgb="FF993366"/>
      <rgbColor rgb="FFF2F4F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2A8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6472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19234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3.xml.rels><?xml version="1.0" encoding="UTF-8"?>
<Relationships xmlns="http://schemas.openxmlformats.org/package/2006/relationships"><Relationship Id="rId1" Type="http://schemas.openxmlformats.org/officeDocument/2006/relationships/comments" Target="../comments3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B2:C40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"/>
    <col collapsed="false" customWidth="true" hidden="false" outlineLevel="0" max="2" min="2" style="0" width="105"/>
    <col collapsed="false" customWidth="true" hidden="false" outlineLevel="0" max="3" min="3" style="0" width="50"/>
  </cols>
  <sheetData>
    <row r="2" customFormat="false" ht="22.05" hidden="false" customHeight="false" outlineLevel="0" collapsed="false">
      <c r="B2" s="1" t="s">
        <v>0</v>
      </c>
    </row>
    <row r="3" customFormat="false" ht="15" hidden="false" customHeight="false" outlineLevel="0" collapsed="false">
      <c r="B3" s="2" t="s">
        <v>1</v>
      </c>
    </row>
    <row r="5" customFormat="false" ht="15" hidden="false" customHeight="false" outlineLevel="0" collapsed="false">
      <c r="B5" s="3" t="s">
        <v>2</v>
      </c>
    </row>
    <row r="6" customFormat="false" ht="15" hidden="false" customHeight="false" outlineLevel="0" collapsed="false">
      <c r="B6" s="4" t="s">
        <v>3</v>
      </c>
    </row>
    <row r="7" customFormat="false" ht="15" hidden="false" customHeight="false" outlineLevel="0" collapsed="false">
      <c r="B7" s="4" t="s">
        <v>4</v>
      </c>
    </row>
    <row r="8" customFormat="false" ht="15" hidden="false" customHeight="false" outlineLevel="0" collapsed="false">
      <c r="B8" s="4" t="s">
        <v>5</v>
      </c>
    </row>
    <row r="9" customFormat="false" ht="15" hidden="false" customHeight="false" outlineLevel="0" collapsed="false">
      <c r="B9" s="4" t="s">
        <v>6</v>
      </c>
    </row>
    <row r="12" customFormat="false" ht="15" hidden="false" customHeight="false" outlineLevel="0" collapsed="false">
      <c r="B12" s="3" t="s">
        <v>7</v>
      </c>
    </row>
    <row r="13" customFormat="false" ht="15" hidden="false" customHeight="false" outlineLevel="0" collapsed="false">
      <c r="B13" s="4" t="s">
        <v>8</v>
      </c>
    </row>
    <row r="14" customFormat="false" ht="15" hidden="false" customHeight="false" outlineLevel="0" collapsed="false">
      <c r="B14" s="4" t="s">
        <v>9</v>
      </c>
    </row>
    <row r="15" customFormat="false" ht="15" hidden="false" customHeight="false" outlineLevel="0" collapsed="false">
      <c r="B15" s="4" t="s">
        <v>10</v>
      </c>
    </row>
    <row r="16" customFormat="false" ht="15" hidden="false" customHeight="false" outlineLevel="0" collapsed="false">
      <c r="B16" s="4" t="s">
        <v>11</v>
      </c>
    </row>
    <row r="19" customFormat="false" ht="15" hidden="false" customHeight="false" outlineLevel="0" collapsed="false">
      <c r="B19" s="3" t="s">
        <v>12</v>
      </c>
    </row>
    <row r="20" customFormat="false" ht="15" hidden="false" customHeight="false" outlineLevel="0" collapsed="false">
      <c r="B20" s="5" t="s">
        <v>13</v>
      </c>
    </row>
    <row r="21" customFormat="false" ht="15" hidden="false" customHeight="false" outlineLevel="0" collapsed="false">
      <c r="B21" s="4" t="s">
        <v>14</v>
      </c>
      <c r="C21" s="6" t="s">
        <v>15</v>
      </c>
    </row>
    <row r="24" customFormat="false" ht="15" hidden="false" customHeight="false" outlineLevel="0" collapsed="false">
      <c r="B24" s="3" t="s">
        <v>16</v>
      </c>
    </row>
    <row r="25" customFormat="false" ht="15" hidden="false" customHeight="false" outlineLevel="0" collapsed="false">
      <c r="B25" s="4" t="s">
        <v>17</v>
      </c>
    </row>
    <row r="26" customFormat="false" ht="15" hidden="false" customHeight="false" outlineLevel="0" collapsed="false">
      <c r="B26" s="4" t="s">
        <v>18</v>
      </c>
    </row>
    <row r="27" customFormat="false" ht="15" hidden="false" customHeight="false" outlineLevel="0" collapsed="false">
      <c r="B27" s="4" t="s">
        <v>19</v>
      </c>
    </row>
    <row r="28" customFormat="false" ht="15" hidden="false" customHeight="false" outlineLevel="0" collapsed="false">
      <c r="B28" s="4" t="s">
        <v>20</v>
      </c>
    </row>
    <row r="31" customFormat="false" ht="15" hidden="false" customHeight="false" outlineLevel="0" collapsed="false">
      <c r="B31" s="3" t="s">
        <v>21</v>
      </c>
    </row>
    <row r="32" customFormat="false" ht="15" hidden="false" customHeight="false" outlineLevel="0" collapsed="false">
      <c r="B32" s="4" t="s">
        <v>22</v>
      </c>
    </row>
    <row r="33" customFormat="false" ht="15" hidden="false" customHeight="false" outlineLevel="0" collapsed="false">
      <c r="B33" s="4" t="s">
        <v>23</v>
      </c>
    </row>
    <row r="34" customFormat="false" ht="15" hidden="false" customHeight="false" outlineLevel="0" collapsed="false">
      <c r="B34" s="4" t="s">
        <v>24</v>
      </c>
    </row>
    <row r="35" customFormat="false" ht="15" hidden="false" customHeight="false" outlineLevel="0" collapsed="false">
      <c r="B35" s="4" t="s">
        <v>25</v>
      </c>
    </row>
    <row r="38" customFormat="false" ht="15" hidden="false" customHeight="false" outlineLevel="0" collapsed="false">
      <c r="B38" s="3" t="s">
        <v>26</v>
      </c>
    </row>
    <row r="39" customFormat="false" ht="15" hidden="false" customHeight="false" outlineLevel="0" collapsed="false">
      <c r="B39" s="4" t="s">
        <v>27</v>
      </c>
    </row>
    <row r="40" customFormat="false" ht="15" hidden="false" customHeight="false" outlineLevel="0" collapsed="false">
      <c r="B40" s="7" t="s">
        <v>28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L2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3"/>
    <col collapsed="false" customWidth="true" hidden="false" outlineLevel="0" max="2" min="2" style="0" width="22"/>
    <col collapsed="false" customWidth="true" hidden="false" outlineLevel="0" max="3" min="3" style="0" width="30"/>
    <col collapsed="false" customWidth="true" hidden="false" outlineLevel="0" max="4" min="4" style="0" width="15"/>
    <col collapsed="false" customWidth="true" hidden="false" outlineLevel="0" max="5" min="5" style="0" width="20"/>
    <col collapsed="false" customWidth="true" hidden="false" outlineLevel="0" max="6" min="6" style="0" width="8"/>
    <col collapsed="false" customWidth="true" hidden="false" outlineLevel="0" max="8" min="7" style="0" width="13"/>
    <col collapsed="false" customWidth="true" hidden="false" outlineLevel="0" max="10" min="10" style="0" width="12"/>
    <col collapsed="false" customWidth="true" hidden="false" outlineLevel="0" max="12" min="12" style="0" width="12"/>
  </cols>
  <sheetData>
    <row r="1" customFormat="false" ht="17.35" hidden="false" customHeight="false" outlineLevel="0" collapsed="false">
      <c r="A1" s="8" t="s">
        <v>29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customFormat="false" ht="15" hidden="false" customHeight="false" outlineLevel="0" collapsed="false">
      <c r="A2" s="9" t="s">
        <v>30</v>
      </c>
      <c r="B2" s="10" t="s">
        <v>31</v>
      </c>
      <c r="C2" s="4" t="s">
        <v>32</v>
      </c>
      <c r="D2" s="4"/>
      <c r="E2" s="4"/>
      <c r="F2" s="4"/>
      <c r="G2" s="4"/>
      <c r="H2" s="4"/>
      <c r="I2" s="4"/>
      <c r="J2" s="4"/>
      <c r="K2" s="4"/>
      <c r="L2" s="4"/>
    </row>
    <row r="3" customFormat="false" ht="15" hidden="false" customHeight="false" outlineLevel="0" collapsed="false">
      <c r="A3" s="4"/>
      <c r="B3" s="4"/>
      <c r="C3" s="4" t="s">
        <v>33</v>
      </c>
      <c r="D3" s="4"/>
      <c r="E3" s="4"/>
      <c r="F3" s="4"/>
      <c r="G3" s="4"/>
      <c r="H3" s="4"/>
      <c r="I3" s="4"/>
      <c r="J3" s="4"/>
      <c r="K3" s="4"/>
      <c r="L3" s="4"/>
    </row>
    <row r="4" customFormat="false" ht="15" hidden="false" customHeight="false" outlineLevel="0" collapsed="false">
      <c r="A4" s="4"/>
      <c r="B4" s="4"/>
      <c r="C4" s="4" t="s">
        <v>34</v>
      </c>
      <c r="D4" s="4"/>
      <c r="E4" s="4"/>
      <c r="F4" s="4"/>
      <c r="G4" s="4"/>
      <c r="H4" s="4"/>
      <c r="I4" s="4"/>
      <c r="J4" s="4"/>
      <c r="K4" s="4"/>
      <c r="L4" s="4"/>
    </row>
    <row r="5" customFormat="false" ht="15" hidden="false" customHeight="false" outlineLevel="0" collapsed="fals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customFormat="false" ht="15" hidden="false" customHeight="false" outlineLevel="0" collapsed="false">
      <c r="A6" s="11" t="s">
        <v>35</v>
      </c>
      <c r="B6" s="11" t="s">
        <v>36</v>
      </c>
      <c r="C6" s="4"/>
      <c r="D6" s="11" t="s">
        <v>37</v>
      </c>
      <c r="E6" s="11" t="s">
        <v>38</v>
      </c>
      <c r="F6" s="11" t="s">
        <v>39</v>
      </c>
      <c r="G6" s="11" t="s">
        <v>40</v>
      </c>
      <c r="H6" s="11" t="s">
        <v>41</v>
      </c>
      <c r="I6" s="4"/>
      <c r="J6" s="12" t="s">
        <v>42</v>
      </c>
      <c r="K6" s="4"/>
      <c r="L6" s="12" t="s">
        <v>43</v>
      </c>
    </row>
    <row r="7" customFormat="false" ht="15" hidden="false" customHeight="false" outlineLevel="0" collapsed="false">
      <c r="A7" s="13" t="n">
        <v>46023</v>
      </c>
      <c r="B7" s="4" t="s">
        <v>44</v>
      </c>
      <c r="C7" s="4"/>
      <c r="D7" s="4" t="s">
        <v>45</v>
      </c>
      <c r="E7" s="4" t="s">
        <v>46</v>
      </c>
      <c r="F7" s="4" t="s">
        <v>47</v>
      </c>
      <c r="G7" s="13" t="n">
        <v>45948</v>
      </c>
      <c r="H7" s="13" t="n">
        <v>45963</v>
      </c>
      <c r="I7" s="4"/>
      <c r="J7" s="4" t="s">
        <v>48</v>
      </c>
      <c r="K7" s="4"/>
      <c r="L7" s="4" t="s">
        <v>49</v>
      </c>
    </row>
    <row r="8" customFormat="false" ht="15" hidden="false" customHeight="false" outlineLevel="0" collapsed="false">
      <c r="A8" s="13" t="n">
        <v>46118</v>
      </c>
      <c r="B8" s="4" t="s">
        <v>50</v>
      </c>
      <c r="C8" s="4"/>
      <c r="D8" s="4" t="s">
        <v>45</v>
      </c>
      <c r="E8" s="4" t="s">
        <v>51</v>
      </c>
      <c r="F8" s="4" t="s">
        <v>47</v>
      </c>
      <c r="G8" s="13" t="n">
        <v>46011</v>
      </c>
      <c r="H8" s="13" t="n">
        <v>46026</v>
      </c>
      <c r="I8" s="4"/>
      <c r="J8" s="4" t="s">
        <v>52</v>
      </c>
      <c r="K8" s="4"/>
      <c r="L8" s="4" t="s">
        <v>53</v>
      </c>
    </row>
    <row r="9" customFormat="false" ht="15" hidden="false" customHeight="false" outlineLevel="0" collapsed="false">
      <c r="A9" s="13" t="n">
        <v>46143</v>
      </c>
      <c r="B9" s="4" t="s">
        <v>54</v>
      </c>
      <c r="C9" s="4"/>
      <c r="D9" s="4" t="s">
        <v>45</v>
      </c>
      <c r="E9" s="4" t="s">
        <v>55</v>
      </c>
      <c r="F9" s="4" t="s">
        <v>31</v>
      </c>
      <c r="G9" s="13" t="n">
        <v>46060</v>
      </c>
      <c r="H9" s="13" t="n">
        <v>46075</v>
      </c>
      <c r="I9" s="4"/>
      <c r="J9" s="4" t="s">
        <v>56</v>
      </c>
      <c r="K9" s="4"/>
      <c r="L9" s="4" t="s">
        <v>57</v>
      </c>
    </row>
    <row r="10" customFormat="false" ht="15" hidden="false" customHeight="false" outlineLevel="0" collapsed="false">
      <c r="A10" s="13" t="n">
        <v>46150</v>
      </c>
      <c r="B10" s="4" t="s">
        <v>58</v>
      </c>
      <c r="C10" s="4"/>
      <c r="D10" s="4" t="s">
        <v>45</v>
      </c>
      <c r="E10" s="4" t="s">
        <v>55</v>
      </c>
      <c r="F10" s="4" t="s">
        <v>59</v>
      </c>
      <c r="G10" s="13" t="n">
        <v>46067</v>
      </c>
      <c r="H10" s="13" t="n">
        <v>46082</v>
      </c>
      <c r="I10" s="4"/>
      <c r="J10" s="4" t="s">
        <v>60</v>
      </c>
      <c r="K10" s="4"/>
      <c r="L10" s="4" t="s">
        <v>61</v>
      </c>
    </row>
    <row r="11" customFormat="false" ht="15" hidden="false" customHeight="false" outlineLevel="0" collapsed="false">
      <c r="A11" s="13" t="n">
        <v>46156</v>
      </c>
      <c r="B11" s="4" t="s">
        <v>62</v>
      </c>
      <c r="C11" s="4"/>
      <c r="D11" s="4" t="s">
        <v>45</v>
      </c>
      <c r="E11" s="4" t="s">
        <v>55</v>
      </c>
      <c r="F11" s="4" t="s">
        <v>63</v>
      </c>
      <c r="G11" s="13" t="n">
        <v>46074</v>
      </c>
      <c r="H11" s="13" t="n">
        <v>46089</v>
      </c>
      <c r="I11" s="4"/>
      <c r="J11" s="4" t="s">
        <v>64</v>
      </c>
      <c r="K11" s="4"/>
      <c r="L11" s="4" t="s">
        <v>65</v>
      </c>
    </row>
    <row r="12" customFormat="false" ht="15" hidden="false" customHeight="false" outlineLevel="0" collapsed="false">
      <c r="A12" s="13" t="n">
        <v>46167</v>
      </c>
      <c r="B12" s="4" t="s">
        <v>66</v>
      </c>
      <c r="C12" s="4"/>
      <c r="D12" s="4" t="s">
        <v>45</v>
      </c>
      <c r="E12" s="4" t="s">
        <v>67</v>
      </c>
      <c r="F12" s="4" t="s">
        <v>31</v>
      </c>
      <c r="G12" s="13" t="n">
        <v>46116</v>
      </c>
      <c r="H12" s="13" t="n">
        <v>46131</v>
      </c>
      <c r="I12" s="4"/>
      <c r="J12" s="4" t="s">
        <v>68</v>
      </c>
      <c r="K12" s="4"/>
      <c r="L12" s="4" t="s">
        <v>69</v>
      </c>
    </row>
    <row r="13" customFormat="false" ht="15" hidden="false" customHeight="false" outlineLevel="0" collapsed="false">
      <c r="A13" s="13" t="n">
        <v>46217</v>
      </c>
      <c r="B13" s="4" t="s">
        <v>70</v>
      </c>
      <c r="C13" s="4"/>
      <c r="D13" s="4" t="s">
        <v>45</v>
      </c>
      <c r="E13" s="4" t="s">
        <v>67</v>
      </c>
      <c r="F13" s="4" t="s">
        <v>59</v>
      </c>
      <c r="G13" s="13" t="n">
        <v>46123</v>
      </c>
      <c r="H13" s="13" t="n">
        <v>46138</v>
      </c>
      <c r="I13" s="4"/>
      <c r="J13" s="4" t="s">
        <v>71</v>
      </c>
      <c r="K13" s="4"/>
      <c r="L13" s="4" t="s">
        <v>72</v>
      </c>
    </row>
    <row r="14" customFormat="false" ht="15" hidden="false" customHeight="false" outlineLevel="0" collapsed="false">
      <c r="A14" s="13" t="n">
        <v>46249</v>
      </c>
      <c r="B14" s="4" t="s">
        <v>73</v>
      </c>
      <c r="C14" s="4"/>
      <c r="D14" s="4" t="s">
        <v>45</v>
      </c>
      <c r="E14" s="4" t="s">
        <v>67</v>
      </c>
      <c r="F14" s="4" t="s">
        <v>63</v>
      </c>
      <c r="G14" s="13" t="n">
        <v>46130</v>
      </c>
      <c r="H14" s="13" t="n">
        <v>46145</v>
      </c>
      <c r="I14" s="4"/>
      <c r="J14" s="4"/>
      <c r="K14" s="4"/>
      <c r="L14" s="4" t="s">
        <v>74</v>
      </c>
    </row>
    <row r="15" customFormat="false" ht="15" hidden="false" customHeight="false" outlineLevel="0" collapsed="false">
      <c r="A15" s="13" t="n">
        <v>46327</v>
      </c>
      <c r="B15" s="4" t="s">
        <v>46</v>
      </c>
      <c r="C15" s="4"/>
      <c r="D15" s="4" t="s">
        <v>45</v>
      </c>
      <c r="E15" s="4" t="s">
        <v>75</v>
      </c>
      <c r="F15" s="4" t="s">
        <v>47</v>
      </c>
      <c r="G15" s="13" t="n">
        <v>46155</v>
      </c>
      <c r="H15" s="13" t="n">
        <v>46159</v>
      </c>
      <c r="I15" s="4"/>
      <c r="J15" s="4"/>
      <c r="K15" s="4"/>
      <c r="L15" s="4" t="s">
        <v>76</v>
      </c>
    </row>
    <row r="16" customFormat="false" ht="15" hidden="false" customHeight="false" outlineLevel="0" collapsed="false">
      <c r="A16" s="13" t="n">
        <v>46337</v>
      </c>
      <c r="B16" s="4" t="s">
        <v>77</v>
      </c>
      <c r="C16" s="4"/>
      <c r="D16" s="4" t="s">
        <v>45</v>
      </c>
      <c r="E16" s="4" t="s">
        <v>78</v>
      </c>
      <c r="F16" s="4" t="s">
        <v>47</v>
      </c>
      <c r="G16" s="13" t="n">
        <v>46207</v>
      </c>
      <c r="H16" s="13" t="n">
        <v>46265</v>
      </c>
      <c r="I16" s="4"/>
      <c r="J16" s="4"/>
      <c r="K16" s="4"/>
      <c r="L16" s="4" t="s">
        <v>79</v>
      </c>
    </row>
    <row r="17" customFormat="false" ht="15" hidden="false" customHeight="false" outlineLevel="0" collapsed="false">
      <c r="A17" s="13" t="n">
        <v>46381</v>
      </c>
      <c r="B17" s="4" t="s">
        <v>51</v>
      </c>
      <c r="C17" s="4"/>
      <c r="D17" s="4" t="s">
        <v>80</v>
      </c>
      <c r="E17" s="4" t="s">
        <v>46</v>
      </c>
      <c r="F17" s="4" t="s">
        <v>47</v>
      </c>
      <c r="G17" s="13" t="n">
        <v>46312</v>
      </c>
      <c r="H17" s="13" t="n">
        <v>46327</v>
      </c>
      <c r="I17" s="4"/>
      <c r="J17" s="4"/>
      <c r="K17" s="4"/>
      <c r="L17" s="4" t="s">
        <v>81</v>
      </c>
    </row>
    <row r="18" customFormat="false" ht="15" hidden="false" customHeight="false" outlineLevel="0" collapsed="false">
      <c r="A18" s="13" t="n">
        <v>46388</v>
      </c>
      <c r="B18" s="4" t="s">
        <v>44</v>
      </c>
      <c r="C18" s="4"/>
      <c r="D18" s="4" t="s">
        <v>80</v>
      </c>
      <c r="E18" s="4" t="s">
        <v>51</v>
      </c>
      <c r="F18" s="4" t="s">
        <v>47</v>
      </c>
      <c r="G18" s="13" t="n">
        <v>46375</v>
      </c>
      <c r="H18" s="13" t="n">
        <v>46390</v>
      </c>
      <c r="I18" s="4"/>
      <c r="J18" s="4"/>
      <c r="K18" s="4"/>
      <c r="L18" s="4" t="s">
        <v>82</v>
      </c>
    </row>
    <row r="19" customFormat="false" ht="15" hidden="false" customHeight="false" outlineLevel="0" collapsed="false">
      <c r="A19" s="13" t="n">
        <v>46475</v>
      </c>
      <c r="B19" s="4" t="s">
        <v>50</v>
      </c>
      <c r="C19" s="4"/>
      <c r="D19" s="4" t="s">
        <v>80</v>
      </c>
      <c r="E19" s="4" t="s">
        <v>55</v>
      </c>
      <c r="F19" s="4" t="s">
        <v>63</v>
      </c>
      <c r="G19" s="13" t="n">
        <v>46424</v>
      </c>
      <c r="H19" s="13" t="n">
        <v>46439</v>
      </c>
      <c r="I19" s="4"/>
      <c r="J19" s="4"/>
      <c r="K19" s="4"/>
      <c r="L19" s="4"/>
    </row>
    <row r="20" customFormat="false" ht="15" hidden="false" customHeight="false" outlineLevel="0" collapsed="false">
      <c r="A20" s="13" t="n">
        <v>46508</v>
      </c>
      <c r="B20" s="4" t="s">
        <v>54</v>
      </c>
      <c r="C20" s="4"/>
      <c r="D20" s="4" t="s">
        <v>80</v>
      </c>
      <c r="E20" s="4" t="s">
        <v>55</v>
      </c>
      <c r="F20" s="4" t="s">
        <v>31</v>
      </c>
      <c r="G20" s="13" t="n">
        <v>46431</v>
      </c>
      <c r="H20" s="13" t="n">
        <v>46446</v>
      </c>
      <c r="I20" s="4"/>
      <c r="J20" s="4"/>
      <c r="K20" s="4"/>
      <c r="L20" s="4"/>
    </row>
    <row r="21" customFormat="false" ht="15" hidden="false" customHeight="false" outlineLevel="0" collapsed="false">
      <c r="A21" s="13" t="n">
        <v>46513</v>
      </c>
      <c r="B21" s="4" t="s">
        <v>62</v>
      </c>
      <c r="C21" s="4"/>
      <c r="D21" s="4" t="s">
        <v>80</v>
      </c>
      <c r="E21" s="4" t="s">
        <v>55</v>
      </c>
      <c r="F21" s="4" t="s">
        <v>59</v>
      </c>
      <c r="G21" s="13" t="n">
        <v>46438</v>
      </c>
      <c r="H21" s="13" t="n">
        <v>46453</v>
      </c>
      <c r="I21" s="4"/>
      <c r="J21" s="4"/>
      <c r="K21" s="4"/>
      <c r="L21" s="4"/>
    </row>
    <row r="22" customFormat="false" ht="15" hidden="false" customHeight="false" outlineLevel="0" collapsed="false">
      <c r="A22" s="13" t="n">
        <v>46515</v>
      </c>
      <c r="B22" s="4" t="s">
        <v>58</v>
      </c>
      <c r="C22" s="4"/>
      <c r="D22" s="4" t="s">
        <v>80</v>
      </c>
      <c r="E22" s="4" t="s">
        <v>67</v>
      </c>
      <c r="F22" s="4" t="s">
        <v>63</v>
      </c>
      <c r="G22" s="13" t="n">
        <v>46480</v>
      </c>
      <c r="H22" s="13" t="n">
        <v>46495</v>
      </c>
      <c r="I22" s="4"/>
      <c r="J22" s="4"/>
      <c r="K22" s="4"/>
      <c r="L22" s="4"/>
    </row>
    <row r="23" customFormat="false" ht="15" hidden="false" customHeight="false" outlineLevel="0" collapsed="false">
      <c r="A23" s="13" t="n">
        <v>46524</v>
      </c>
      <c r="B23" s="4" t="s">
        <v>66</v>
      </c>
      <c r="C23" s="4"/>
      <c r="D23" s="4" t="s">
        <v>80</v>
      </c>
      <c r="E23" s="4" t="s">
        <v>67</v>
      </c>
      <c r="F23" s="4" t="s">
        <v>31</v>
      </c>
      <c r="G23" s="13" t="n">
        <v>46487</v>
      </c>
      <c r="H23" s="13" t="n">
        <v>46502</v>
      </c>
      <c r="I23" s="4"/>
      <c r="J23" s="4"/>
      <c r="K23" s="4"/>
      <c r="L23" s="4"/>
    </row>
    <row r="24" customFormat="false" ht="15" hidden="false" customHeight="false" outlineLevel="0" collapsed="false">
      <c r="A24" s="13" t="n">
        <v>46582</v>
      </c>
      <c r="B24" s="4" t="s">
        <v>70</v>
      </c>
      <c r="C24" s="4"/>
      <c r="D24" s="4" t="s">
        <v>80</v>
      </c>
      <c r="E24" s="4" t="s">
        <v>67</v>
      </c>
      <c r="F24" s="4" t="s">
        <v>59</v>
      </c>
      <c r="G24" s="13" t="n">
        <v>46494</v>
      </c>
      <c r="H24" s="13" t="n">
        <v>46509</v>
      </c>
      <c r="I24" s="4"/>
      <c r="J24" s="4"/>
      <c r="K24" s="4"/>
      <c r="L24" s="4"/>
    </row>
    <row r="25" customFormat="false" ht="15" hidden="false" customHeight="false" outlineLevel="0" collapsed="false">
      <c r="A25" s="13" t="n">
        <v>46614</v>
      </c>
      <c r="B25" s="4" t="s">
        <v>73</v>
      </c>
      <c r="C25" s="4"/>
      <c r="D25" s="4" t="s">
        <v>80</v>
      </c>
      <c r="E25" s="4" t="s">
        <v>75</v>
      </c>
      <c r="F25" s="4" t="s">
        <v>47</v>
      </c>
      <c r="G25" s="13" t="n">
        <v>46512</v>
      </c>
      <c r="H25" s="13" t="n">
        <v>46516</v>
      </c>
      <c r="I25" s="4"/>
      <c r="J25" s="4"/>
      <c r="K25" s="4"/>
      <c r="L25" s="4"/>
    </row>
    <row r="26" customFormat="false" ht="15" hidden="false" customHeight="false" outlineLevel="0" collapsed="false">
      <c r="A26" s="13" t="n">
        <v>46692</v>
      </c>
      <c r="B26" s="4" t="s">
        <v>46</v>
      </c>
      <c r="C26" s="4"/>
      <c r="D26" s="4" t="s">
        <v>80</v>
      </c>
      <c r="E26" s="4" t="s">
        <v>78</v>
      </c>
      <c r="F26" s="4" t="s">
        <v>47</v>
      </c>
      <c r="G26" s="13" t="n">
        <v>46571</v>
      </c>
      <c r="H26" s="13" t="n">
        <v>46631</v>
      </c>
      <c r="I26" s="4"/>
      <c r="J26" s="4"/>
      <c r="K26" s="4"/>
      <c r="L26" s="4"/>
    </row>
    <row r="27" customFormat="false" ht="15" hidden="false" customHeight="false" outlineLevel="0" collapsed="false">
      <c r="A27" s="13" t="n">
        <v>46702</v>
      </c>
      <c r="B27" s="4" t="s">
        <v>77</v>
      </c>
      <c r="C27" s="4"/>
      <c r="D27" s="4" t="s">
        <v>83</v>
      </c>
      <c r="E27" s="4" t="s">
        <v>46</v>
      </c>
      <c r="F27" s="4" t="s">
        <v>47</v>
      </c>
      <c r="G27" s="13" t="n">
        <v>46683</v>
      </c>
      <c r="H27" s="13" t="n">
        <v>46698</v>
      </c>
      <c r="I27" s="4"/>
      <c r="J27" s="4"/>
      <c r="K27" s="4"/>
      <c r="L27" s="4"/>
    </row>
    <row r="28" customFormat="false" ht="15" hidden="false" customHeight="false" outlineLevel="0" collapsed="false">
      <c r="A28" s="13" t="n">
        <v>46746</v>
      </c>
      <c r="B28" s="4" t="s">
        <v>51</v>
      </c>
      <c r="C28" s="4"/>
      <c r="D28" s="4" t="s">
        <v>83</v>
      </c>
      <c r="E28" s="4" t="s">
        <v>51</v>
      </c>
      <c r="F28" s="4" t="s">
        <v>47</v>
      </c>
      <c r="G28" s="13" t="n">
        <v>46739</v>
      </c>
      <c r="H28" s="13" t="n">
        <v>46754</v>
      </c>
      <c r="I28" s="4"/>
      <c r="J28" s="4"/>
      <c r="K28" s="4"/>
      <c r="L28" s="4"/>
    </row>
    <row r="29" customFormat="false" ht="15" hidden="false" customHeight="false" outlineLevel="0" collapsed="false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</sheetData>
  <dataValidations count="1">
    <dataValidation allowBlank="false" errorStyle="stop" operator="between" showDropDown="false" showErrorMessage="false" showInputMessage="false" sqref="B2" type="list">
      <formula1>"A,B,C"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P37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"/>
    <col collapsed="false" customWidth="true" hidden="false" outlineLevel="0" max="2" min="2" style="0" width="11"/>
    <col collapsed="false" customWidth="true" hidden="false" outlineLevel="0" max="3" min="3" style="0" width="10"/>
    <col collapsed="false" customWidth="true" hidden="false" outlineLevel="0" max="4" min="4" style="0" width="6"/>
    <col collapsed="false" customWidth="true" hidden="false" outlineLevel="0" max="5" min="5" style="0" width="17"/>
    <col collapsed="false" customWidth="true" hidden="false" outlineLevel="0" max="6" min="6" style="0" width="13"/>
    <col collapsed="false" customWidth="true" hidden="false" outlineLevel="0" max="7" min="7" style="0" width="14"/>
    <col collapsed="false" customWidth="true" hidden="false" outlineLevel="0" max="8" min="8" style="0" width="15"/>
    <col collapsed="false" customWidth="true" hidden="false" outlineLevel="0" max="9" min="9" style="0" width="17"/>
    <col collapsed="false" customWidth="true" hidden="false" outlineLevel="0" max="10" min="10" style="0" width="13"/>
    <col collapsed="false" customWidth="true" hidden="false" outlineLevel="0" max="11" min="11" style="0" width="34"/>
    <col collapsed="false" customWidth="true" hidden="false" outlineLevel="0" max="12" min="12" style="0" width="14"/>
    <col collapsed="false" customWidth="true" hidden="false" outlineLevel="0" max="13" min="13" style="0" width="13"/>
    <col collapsed="false" customWidth="true" hidden="false" outlineLevel="0" max="14" min="14" style="0" width="15"/>
    <col collapsed="false" customWidth="true" hidden="false" outlineLevel="0" max="15" min="15" style="0" width="14"/>
    <col collapsed="false" customWidth="true" hidden="false" outlineLevel="0" max="16" min="16" style="0" width="12"/>
  </cols>
  <sheetData>
    <row r="1" customFormat="false" ht="17.35" hidden="false" customHeight="false" outlineLevel="0" collapsed="false">
      <c r="A1" s="8" t="s">
        <v>0</v>
      </c>
    </row>
    <row r="2" customFormat="false" ht="15" hidden="false" customHeight="false" outlineLevel="0" collapsed="false">
      <c r="A2" s="6" t="s">
        <v>84</v>
      </c>
    </row>
    <row r="4" customFormat="false" ht="31.5" hidden="false" customHeight="true" outlineLevel="0" collapsed="false">
      <c r="A4" s="11" t="s">
        <v>85</v>
      </c>
      <c r="B4" s="11" t="s">
        <v>43</v>
      </c>
      <c r="C4" s="11" t="s">
        <v>86</v>
      </c>
      <c r="D4" s="11" t="s">
        <v>87</v>
      </c>
      <c r="E4" s="11" t="s">
        <v>88</v>
      </c>
      <c r="F4" s="11" t="s">
        <v>89</v>
      </c>
      <c r="G4" s="11" t="s">
        <v>90</v>
      </c>
      <c r="H4" s="11" t="s">
        <v>91</v>
      </c>
      <c r="I4" s="11" t="s">
        <v>92</v>
      </c>
      <c r="J4" s="11" t="s">
        <v>93</v>
      </c>
      <c r="K4" s="11" t="s">
        <v>94</v>
      </c>
      <c r="L4" s="11" t="s">
        <v>95</v>
      </c>
      <c r="M4" s="11" t="s">
        <v>96</v>
      </c>
      <c r="N4" s="11" t="s">
        <v>97</v>
      </c>
      <c r="O4" s="11" t="s">
        <v>98</v>
      </c>
      <c r="P4" s="11" t="s">
        <v>99</v>
      </c>
    </row>
    <row r="5" customFormat="false" ht="15" hidden="false" customHeight="false" outlineLevel="0" collapsed="false">
      <c r="A5" s="14" t="n">
        <v>46388</v>
      </c>
      <c r="B5" s="15" t="str">
        <f aca="false">INDEX(Reperes!$L$7:$L$18,MONTH($A5))</f>
        <v>janvier</v>
      </c>
      <c r="C5" s="15" t="str">
        <f aca="false">INDEX(Reperes!$J$7:$J$13,WEEKDAY($A5,2))</f>
        <v>vendredi</v>
      </c>
      <c r="D5" s="15" t="n">
        <f aca="false">WEEKNUM($A5,21)</f>
        <v>53</v>
      </c>
      <c r="E5" s="15" t="str">
        <f aca="false">IFERROR(INDEX(Reperes!$B$7:$B$28,MATCH($A5,Reperes!$A$7:$A$28,0)),"")</f>
        <v>Jour de l'An</v>
      </c>
      <c r="F5" s="15" t="str">
        <f aca="false">IF(SUMPRODUCT(((Reperes!$F$7:$F$28=Reperes!$B$2)+(Reperes!$F$7:$F$28="Toutes"))*(Reperes!$G$7:$G$28&lt;=$A5)*(Reperes!$H$7:$H$28&gt;=$A5))&gt;0,"Vacances","")</f>
        <v>Vacances</v>
      </c>
      <c r="G5" s="14" t="n">
        <f aca="false">IF(YEAR($A5-364)=2026,$A5-364,$A5-371)</f>
        <v>46024</v>
      </c>
      <c r="H5" s="15" t="str">
        <f aca="false">INDEX(Reperes!$J$7:$J$13,WEEKDAY($G5,2))</f>
        <v>vendredi</v>
      </c>
      <c r="I5" s="15" t="str">
        <f aca="false">IFERROR(INDEX(Reperes!$B$7:$B$28,MATCH($G5,Reperes!$A$7:$A$28,0)),"")</f>
        <v/>
      </c>
      <c r="J5" s="15" t="str">
        <f aca="false">IF(SUMPRODUCT(((Reperes!$F$7:$F$28=Reperes!$B$2)+(Reperes!$F$7:$F$28="Toutes"))*(Reperes!$G$7:$G$28&lt;=$G5)*(Reperes!$H$7:$H$28&gt;=$G5))&gt;0,"Vacances","")</f>
        <v>Vacances</v>
      </c>
      <c r="K5" s="16" t="str">
        <f aca="false">IF(AND(($E5&lt;&gt;"")=($I5&lt;&gt;""),$F5=$J5),"","Prudence : "&amp;IF(($E5&lt;&gt;"")&lt;&gt;($I5&lt;&gt;""),"statut ferie different. ","")&amp;IF($F5&lt;&gt;$J5,"statut vacances different.",""))</f>
        <v>Prudence : statut ferie different. </v>
      </c>
      <c r="L5" s="17"/>
      <c r="M5" s="18"/>
      <c r="N5" s="19" t="str">
        <f aca="false">IF(OR($L5="",$M5=""),"",$L5*$M5)</f>
        <v/>
      </c>
      <c r="O5" s="18"/>
      <c r="P5" s="20" t="str">
        <f aca="false">IF(OR($M5="",$O5=""),"",$O5/$M5-1)</f>
        <v/>
      </c>
    </row>
    <row r="6" customFormat="false" ht="15" hidden="false" customHeight="false" outlineLevel="0" collapsed="false">
      <c r="A6" s="21" t="n">
        <v>46389</v>
      </c>
      <c r="B6" s="22" t="str">
        <f aca="false">INDEX(Reperes!$L$7:$L$18,MONTH($A6))</f>
        <v>janvier</v>
      </c>
      <c r="C6" s="22" t="str">
        <f aca="false">INDEX(Reperes!$J$7:$J$13,WEEKDAY($A6,2))</f>
        <v>samedi</v>
      </c>
      <c r="D6" s="22" t="n">
        <f aca="false">WEEKNUM($A6,21)</f>
        <v>53</v>
      </c>
      <c r="E6" s="22" t="str">
        <f aca="false">IFERROR(INDEX(Reperes!$B$7:$B$28,MATCH($A6,Reperes!$A$7:$A$28,0)),"")</f>
        <v/>
      </c>
      <c r="F6" s="22" t="str">
        <f aca="false">IF(SUMPRODUCT(((Reperes!$F$7:$F$28=Reperes!$B$2)+(Reperes!$F$7:$F$28="Toutes"))*(Reperes!$G$7:$G$28&lt;=$A6)*(Reperes!$H$7:$H$28&gt;=$A6))&gt;0,"Vacances","")</f>
        <v>Vacances</v>
      </c>
      <c r="G6" s="21" t="n">
        <f aca="false">IF(YEAR($A6-364)=2026,$A6-364,$A6-371)</f>
        <v>46025</v>
      </c>
      <c r="H6" s="22" t="str">
        <f aca="false">INDEX(Reperes!$J$7:$J$13,WEEKDAY($G6,2))</f>
        <v>samedi</v>
      </c>
      <c r="I6" s="22" t="str">
        <f aca="false">IFERROR(INDEX(Reperes!$B$7:$B$28,MATCH($G6,Reperes!$A$7:$A$28,0)),"")</f>
        <v/>
      </c>
      <c r="J6" s="22" t="str">
        <f aca="false">IF(SUMPRODUCT(((Reperes!$F$7:$F$28=Reperes!$B$2)+(Reperes!$F$7:$F$28="Toutes"))*(Reperes!$G$7:$G$28&lt;=$G6)*(Reperes!$H$7:$H$28&gt;=$G6))&gt;0,"Vacances","")</f>
        <v>Vacances</v>
      </c>
      <c r="K6" s="23" t="str">
        <f aca="false">IF(AND(($E6&lt;&gt;"")=($I6&lt;&gt;""),$F6=$J6),"","Prudence : "&amp;IF(($E6&lt;&gt;"")&lt;&gt;($I6&lt;&gt;""),"statut ferie different. ","")&amp;IF($F6&lt;&gt;$J6,"statut vacances different.",""))</f>
        <v/>
      </c>
      <c r="L6" s="17"/>
      <c r="M6" s="18"/>
      <c r="N6" s="19" t="str">
        <f aca="false">IF(OR($L6="",$M6=""),"",$L6*$M6)</f>
        <v/>
      </c>
      <c r="O6" s="18"/>
      <c r="P6" s="20" t="str">
        <f aca="false">IF(OR($M6="",$O6=""),"",$O6/$M6-1)</f>
        <v/>
      </c>
    </row>
    <row r="7" customFormat="false" ht="15" hidden="false" customHeight="false" outlineLevel="0" collapsed="false">
      <c r="A7" s="21" t="n">
        <v>46390</v>
      </c>
      <c r="B7" s="22" t="str">
        <f aca="false">INDEX(Reperes!$L$7:$L$18,MONTH($A7))</f>
        <v>janvier</v>
      </c>
      <c r="C7" s="22" t="str">
        <f aca="false">INDEX(Reperes!$J$7:$J$13,WEEKDAY($A7,2))</f>
        <v>dimanche</v>
      </c>
      <c r="D7" s="22" t="n">
        <f aca="false">WEEKNUM($A7,21)</f>
        <v>53</v>
      </c>
      <c r="E7" s="22" t="str">
        <f aca="false">IFERROR(INDEX(Reperes!$B$7:$B$28,MATCH($A7,Reperes!$A$7:$A$28,0)),"")</f>
        <v/>
      </c>
      <c r="F7" s="22" t="str">
        <f aca="false">IF(SUMPRODUCT(((Reperes!$F$7:$F$28=Reperes!$B$2)+(Reperes!$F$7:$F$28="Toutes"))*(Reperes!$G$7:$G$28&lt;=$A7)*(Reperes!$H$7:$H$28&gt;=$A7))&gt;0,"Vacances","")</f>
        <v>Vacances</v>
      </c>
      <c r="G7" s="21" t="n">
        <f aca="false">IF(YEAR($A7-364)=2026,$A7-364,$A7-371)</f>
        <v>46026</v>
      </c>
      <c r="H7" s="22" t="str">
        <f aca="false">INDEX(Reperes!$J$7:$J$13,WEEKDAY($G7,2))</f>
        <v>dimanche</v>
      </c>
      <c r="I7" s="22" t="str">
        <f aca="false">IFERROR(INDEX(Reperes!$B$7:$B$28,MATCH($G7,Reperes!$A$7:$A$28,0)),"")</f>
        <v/>
      </c>
      <c r="J7" s="22" t="str">
        <f aca="false">IF(SUMPRODUCT(((Reperes!$F$7:$F$28=Reperes!$B$2)+(Reperes!$F$7:$F$28="Toutes"))*(Reperes!$G$7:$G$28&lt;=$G7)*(Reperes!$H$7:$H$28&gt;=$G7))&gt;0,"Vacances","")</f>
        <v>Vacances</v>
      </c>
      <c r="K7" s="23" t="str">
        <f aca="false">IF(AND(($E7&lt;&gt;"")=($I7&lt;&gt;""),$F7=$J7),"","Prudence : "&amp;IF(($E7&lt;&gt;"")&lt;&gt;($I7&lt;&gt;""),"statut ferie different. ","")&amp;IF($F7&lt;&gt;$J7,"statut vacances different.",""))</f>
        <v/>
      </c>
      <c r="L7" s="17"/>
      <c r="M7" s="18"/>
      <c r="N7" s="19" t="str">
        <f aca="false">IF(OR($L7="",$M7=""),"",$L7*$M7)</f>
        <v/>
      </c>
      <c r="O7" s="18"/>
      <c r="P7" s="20" t="str">
        <f aca="false">IF(OR($M7="",$O7=""),"",$O7/$M7-1)</f>
        <v/>
      </c>
    </row>
    <row r="8" customFormat="false" ht="15" hidden="false" customHeight="false" outlineLevel="0" collapsed="false">
      <c r="A8" s="14" t="n">
        <v>46391</v>
      </c>
      <c r="B8" s="15" t="str">
        <f aca="false">INDEX(Reperes!$L$7:$L$18,MONTH($A8))</f>
        <v>janvier</v>
      </c>
      <c r="C8" s="15" t="str">
        <f aca="false">INDEX(Reperes!$J$7:$J$13,WEEKDAY($A8,2))</f>
        <v>lundi</v>
      </c>
      <c r="D8" s="15" t="n">
        <f aca="false">WEEKNUM($A8,21)</f>
        <v>1</v>
      </c>
      <c r="E8" s="15" t="str">
        <f aca="false">IFERROR(INDEX(Reperes!$B$7:$B$28,MATCH($A8,Reperes!$A$7:$A$28,0)),"")</f>
        <v/>
      </c>
      <c r="F8" s="15" t="str">
        <f aca="false">IF(SUMPRODUCT(((Reperes!$F$7:$F$28=Reperes!$B$2)+(Reperes!$F$7:$F$28="Toutes"))*(Reperes!$G$7:$G$28&lt;=$A8)*(Reperes!$H$7:$H$28&gt;=$A8))&gt;0,"Vacances","")</f>
        <v/>
      </c>
      <c r="G8" s="14" t="n">
        <f aca="false">IF(YEAR($A8-364)=2026,$A8-364,$A8-371)</f>
        <v>46027</v>
      </c>
      <c r="H8" s="15" t="str">
        <f aca="false">INDEX(Reperes!$J$7:$J$13,WEEKDAY($G8,2))</f>
        <v>lundi</v>
      </c>
      <c r="I8" s="15" t="str">
        <f aca="false">IFERROR(INDEX(Reperes!$B$7:$B$28,MATCH($G8,Reperes!$A$7:$A$28,0)),"")</f>
        <v/>
      </c>
      <c r="J8" s="15" t="str">
        <f aca="false">IF(SUMPRODUCT(((Reperes!$F$7:$F$28=Reperes!$B$2)+(Reperes!$F$7:$F$28="Toutes"))*(Reperes!$G$7:$G$28&lt;=$G8)*(Reperes!$H$7:$H$28&gt;=$G8))&gt;0,"Vacances","")</f>
        <v/>
      </c>
      <c r="K8" s="16" t="str">
        <f aca="false">IF(AND(($E8&lt;&gt;"")=($I8&lt;&gt;""),$F8=$J8),"","Prudence : "&amp;IF(($E8&lt;&gt;"")&lt;&gt;($I8&lt;&gt;""),"statut ferie different. ","")&amp;IF($F8&lt;&gt;$J8,"statut vacances different.",""))</f>
        <v/>
      </c>
      <c r="L8" s="17"/>
      <c r="M8" s="18"/>
      <c r="N8" s="19" t="str">
        <f aca="false">IF(OR($L8="",$M8=""),"",$L8*$M8)</f>
        <v/>
      </c>
      <c r="O8" s="18"/>
      <c r="P8" s="20" t="str">
        <f aca="false">IF(OR($M8="",$O8=""),"",$O8/$M8-1)</f>
        <v/>
      </c>
    </row>
    <row r="9" customFormat="false" ht="15" hidden="false" customHeight="false" outlineLevel="0" collapsed="false">
      <c r="A9" s="14" t="n">
        <v>46392</v>
      </c>
      <c r="B9" s="15" t="str">
        <f aca="false">INDEX(Reperes!$L$7:$L$18,MONTH($A9))</f>
        <v>janvier</v>
      </c>
      <c r="C9" s="15" t="str">
        <f aca="false">INDEX(Reperes!$J$7:$J$13,WEEKDAY($A9,2))</f>
        <v>mardi</v>
      </c>
      <c r="D9" s="15" t="n">
        <f aca="false">WEEKNUM($A9,21)</f>
        <v>1</v>
      </c>
      <c r="E9" s="15" t="str">
        <f aca="false">IFERROR(INDEX(Reperes!$B$7:$B$28,MATCH($A9,Reperes!$A$7:$A$28,0)),"")</f>
        <v/>
      </c>
      <c r="F9" s="15" t="str">
        <f aca="false">IF(SUMPRODUCT(((Reperes!$F$7:$F$28=Reperes!$B$2)+(Reperes!$F$7:$F$28="Toutes"))*(Reperes!$G$7:$G$28&lt;=$A9)*(Reperes!$H$7:$H$28&gt;=$A9))&gt;0,"Vacances","")</f>
        <v/>
      </c>
      <c r="G9" s="14" t="n">
        <f aca="false">IF(YEAR($A9-364)=2026,$A9-364,$A9-371)</f>
        <v>46028</v>
      </c>
      <c r="H9" s="15" t="str">
        <f aca="false">INDEX(Reperes!$J$7:$J$13,WEEKDAY($G9,2))</f>
        <v>mardi</v>
      </c>
      <c r="I9" s="15" t="str">
        <f aca="false">IFERROR(INDEX(Reperes!$B$7:$B$28,MATCH($G9,Reperes!$A$7:$A$28,0)),"")</f>
        <v/>
      </c>
      <c r="J9" s="15" t="str">
        <f aca="false">IF(SUMPRODUCT(((Reperes!$F$7:$F$28=Reperes!$B$2)+(Reperes!$F$7:$F$28="Toutes"))*(Reperes!$G$7:$G$28&lt;=$G9)*(Reperes!$H$7:$H$28&gt;=$G9))&gt;0,"Vacances","")</f>
        <v/>
      </c>
      <c r="K9" s="16" t="str">
        <f aca="false">IF(AND(($E9&lt;&gt;"")=($I9&lt;&gt;""),$F9=$J9),"","Prudence : "&amp;IF(($E9&lt;&gt;"")&lt;&gt;($I9&lt;&gt;""),"statut ferie different. ","")&amp;IF($F9&lt;&gt;$J9,"statut vacances different.",""))</f>
        <v/>
      </c>
      <c r="L9" s="17"/>
      <c r="M9" s="18"/>
      <c r="N9" s="19" t="str">
        <f aca="false">IF(OR($L9="",$M9=""),"",$L9*$M9)</f>
        <v/>
      </c>
      <c r="O9" s="18"/>
      <c r="P9" s="20" t="str">
        <f aca="false">IF(OR($M9="",$O9=""),"",$O9/$M9-1)</f>
        <v/>
      </c>
    </row>
    <row r="10" customFormat="false" ht="15" hidden="false" customHeight="false" outlineLevel="0" collapsed="false">
      <c r="A10" s="14" t="n">
        <v>46393</v>
      </c>
      <c r="B10" s="15" t="str">
        <f aca="false">INDEX(Reperes!$L$7:$L$18,MONTH($A10))</f>
        <v>janvier</v>
      </c>
      <c r="C10" s="15" t="str">
        <f aca="false">INDEX(Reperes!$J$7:$J$13,WEEKDAY($A10,2))</f>
        <v>mercredi</v>
      </c>
      <c r="D10" s="15" t="n">
        <f aca="false">WEEKNUM($A10,21)</f>
        <v>1</v>
      </c>
      <c r="E10" s="15" t="str">
        <f aca="false">IFERROR(INDEX(Reperes!$B$7:$B$28,MATCH($A10,Reperes!$A$7:$A$28,0)),"")</f>
        <v/>
      </c>
      <c r="F10" s="15" t="str">
        <f aca="false">IF(SUMPRODUCT(((Reperes!$F$7:$F$28=Reperes!$B$2)+(Reperes!$F$7:$F$28="Toutes"))*(Reperes!$G$7:$G$28&lt;=$A10)*(Reperes!$H$7:$H$28&gt;=$A10))&gt;0,"Vacances","")</f>
        <v/>
      </c>
      <c r="G10" s="14" t="n">
        <f aca="false">IF(YEAR($A10-364)=2026,$A10-364,$A10-371)</f>
        <v>46029</v>
      </c>
      <c r="H10" s="15" t="str">
        <f aca="false">INDEX(Reperes!$J$7:$J$13,WEEKDAY($G10,2))</f>
        <v>mercredi</v>
      </c>
      <c r="I10" s="15" t="str">
        <f aca="false">IFERROR(INDEX(Reperes!$B$7:$B$28,MATCH($G10,Reperes!$A$7:$A$28,0)),"")</f>
        <v/>
      </c>
      <c r="J10" s="15" t="str">
        <f aca="false">IF(SUMPRODUCT(((Reperes!$F$7:$F$28=Reperes!$B$2)+(Reperes!$F$7:$F$28="Toutes"))*(Reperes!$G$7:$G$28&lt;=$G10)*(Reperes!$H$7:$H$28&gt;=$G10))&gt;0,"Vacances","")</f>
        <v/>
      </c>
      <c r="K10" s="16" t="str">
        <f aca="false">IF(AND(($E10&lt;&gt;"")=($I10&lt;&gt;""),$F10=$J10),"","Prudence : "&amp;IF(($E10&lt;&gt;"")&lt;&gt;($I10&lt;&gt;""),"statut ferie different. ","")&amp;IF($F10&lt;&gt;$J10,"statut vacances different.",""))</f>
        <v/>
      </c>
      <c r="L10" s="17"/>
      <c r="M10" s="18"/>
      <c r="N10" s="19" t="str">
        <f aca="false">IF(OR($L10="",$M10=""),"",$L10*$M10)</f>
        <v/>
      </c>
      <c r="O10" s="18"/>
      <c r="P10" s="20" t="str">
        <f aca="false">IF(OR($M10="",$O10=""),"",$O10/$M10-1)</f>
        <v/>
      </c>
    </row>
    <row r="11" customFormat="false" ht="15" hidden="false" customHeight="false" outlineLevel="0" collapsed="false">
      <c r="A11" s="14" t="n">
        <v>46394</v>
      </c>
      <c r="B11" s="15" t="str">
        <f aca="false">INDEX(Reperes!$L$7:$L$18,MONTH($A11))</f>
        <v>janvier</v>
      </c>
      <c r="C11" s="15" t="str">
        <f aca="false">INDEX(Reperes!$J$7:$J$13,WEEKDAY($A11,2))</f>
        <v>jeudi</v>
      </c>
      <c r="D11" s="15" t="n">
        <f aca="false">WEEKNUM($A11,21)</f>
        <v>1</v>
      </c>
      <c r="E11" s="15" t="str">
        <f aca="false">IFERROR(INDEX(Reperes!$B$7:$B$28,MATCH($A11,Reperes!$A$7:$A$28,0)),"")</f>
        <v/>
      </c>
      <c r="F11" s="15" t="str">
        <f aca="false">IF(SUMPRODUCT(((Reperes!$F$7:$F$28=Reperes!$B$2)+(Reperes!$F$7:$F$28="Toutes"))*(Reperes!$G$7:$G$28&lt;=$A11)*(Reperes!$H$7:$H$28&gt;=$A11))&gt;0,"Vacances","")</f>
        <v/>
      </c>
      <c r="G11" s="14" t="n">
        <f aca="false">IF(YEAR($A11-364)=2026,$A11-364,$A11-371)</f>
        <v>46030</v>
      </c>
      <c r="H11" s="15" t="str">
        <f aca="false">INDEX(Reperes!$J$7:$J$13,WEEKDAY($G11,2))</f>
        <v>jeudi</v>
      </c>
      <c r="I11" s="15" t="str">
        <f aca="false">IFERROR(INDEX(Reperes!$B$7:$B$28,MATCH($G11,Reperes!$A$7:$A$28,0)),"")</f>
        <v/>
      </c>
      <c r="J11" s="15" t="str">
        <f aca="false">IF(SUMPRODUCT(((Reperes!$F$7:$F$28=Reperes!$B$2)+(Reperes!$F$7:$F$28="Toutes"))*(Reperes!$G$7:$G$28&lt;=$G11)*(Reperes!$H$7:$H$28&gt;=$G11))&gt;0,"Vacances","")</f>
        <v/>
      </c>
      <c r="K11" s="16" t="str">
        <f aca="false">IF(AND(($E11&lt;&gt;"")=($I11&lt;&gt;""),$F11=$J11),"","Prudence : "&amp;IF(($E11&lt;&gt;"")&lt;&gt;($I11&lt;&gt;""),"statut ferie different. ","")&amp;IF($F11&lt;&gt;$J11,"statut vacances different.",""))</f>
        <v/>
      </c>
      <c r="L11" s="17"/>
      <c r="M11" s="18"/>
      <c r="N11" s="19" t="str">
        <f aca="false">IF(OR($L11="",$M11=""),"",$L11*$M11)</f>
        <v/>
      </c>
      <c r="O11" s="18"/>
      <c r="P11" s="20" t="str">
        <f aca="false">IF(OR($M11="",$O11=""),"",$O11/$M11-1)</f>
        <v/>
      </c>
    </row>
    <row r="12" customFormat="false" ht="15" hidden="false" customHeight="false" outlineLevel="0" collapsed="false">
      <c r="A12" s="14" t="n">
        <v>46395</v>
      </c>
      <c r="B12" s="15" t="str">
        <f aca="false">INDEX(Reperes!$L$7:$L$18,MONTH($A12))</f>
        <v>janvier</v>
      </c>
      <c r="C12" s="15" t="str">
        <f aca="false">INDEX(Reperes!$J$7:$J$13,WEEKDAY($A12,2))</f>
        <v>vendredi</v>
      </c>
      <c r="D12" s="15" t="n">
        <f aca="false">WEEKNUM($A12,21)</f>
        <v>1</v>
      </c>
      <c r="E12" s="15" t="str">
        <f aca="false">IFERROR(INDEX(Reperes!$B$7:$B$28,MATCH($A12,Reperes!$A$7:$A$28,0)),"")</f>
        <v/>
      </c>
      <c r="F12" s="15" t="str">
        <f aca="false">IF(SUMPRODUCT(((Reperes!$F$7:$F$28=Reperes!$B$2)+(Reperes!$F$7:$F$28="Toutes"))*(Reperes!$G$7:$G$28&lt;=$A12)*(Reperes!$H$7:$H$28&gt;=$A12))&gt;0,"Vacances","")</f>
        <v/>
      </c>
      <c r="G12" s="14" t="n">
        <f aca="false">IF(YEAR($A12-364)=2026,$A12-364,$A12-371)</f>
        <v>46031</v>
      </c>
      <c r="H12" s="15" t="str">
        <f aca="false">INDEX(Reperes!$J$7:$J$13,WEEKDAY($G12,2))</f>
        <v>vendredi</v>
      </c>
      <c r="I12" s="15" t="str">
        <f aca="false">IFERROR(INDEX(Reperes!$B$7:$B$28,MATCH($G12,Reperes!$A$7:$A$28,0)),"")</f>
        <v/>
      </c>
      <c r="J12" s="15" t="str">
        <f aca="false">IF(SUMPRODUCT(((Reperes!$F$7:$F$28=Reperes!$B$2)+(Reperes!$F$7:$F$28="Toutes"))*(Reperes!$G$7:$G$28&lt;=$G12)*(Reperes!$H$7:$H$28&gt;=$G12))&gt;0,"Vacances","")</f>
        <v/>
      </c>
      <c r="K12" s="16" t="str">
        <f aca="false">IF(AND(($E12&lt;&gt;"")=($I12&lt;&gt;""),$F12=$J12),"","Prudence : "&amp;IF(($E12&lt;&gt;"")&lt;&gt;($I12&lt;&gt;""),"statut ferie different. ","")&amp;IF($F12&lt;&gt;$J12,"statut vacances different.",""))</f>
        <v/>
      </c>
      <c r="L12" s="17"/>
      <c r="M12" s="18"/>
      <c r="N12" s="19" t="str">
        <f aca="false">IF(OR($L12="",$M12=""),"",$L12*$M12)</f>
        <v/>
      </c>
      <c r="O12" s="18"/>
      <c r="P12" s="20" t="str">
        <f aca="false">IF(OR($M12="",$O12=""),"",$O12/$M12-1)</f>
        <v/>
      </c>
    </row>
    <row r="13" customFormat="false" ht="15" hidden="false" customHeight="false" outlineLevel="0" collapsed="false">
      <c r="A13" s="21" t="n">
        <v>46396</v>
      </c>
      <c r="B13" s="22" t="str">
        <f aca="false">INDEX(Reperes!$L$7:$L$18,MONTH($A13))</f>
        <v>janvier</v>
      </c>
      <c r="C13" s="22" t="str">
        <f aca="false">INDEX(Reperes!$J$7:$J$13,WEEKDAY($A13,2))</f>
        <v>samedi</v>
      </c>
      <c r="D13" s="22" t="n">
        <f aca="false">WEEKNUM($A13,21)</f>
        <v>1</v>
      </c>
      <c r="E13" s="22" t="str">
        <f aca="false">IFERROR(INDEX(Reperes!$B$7:$B$28,MATCH($A13,Reperes!$A$7:$A$28,0)),"")</f>
        <v/>
      </c>
      <c r="F13" s="22" t="str">
        <f aca="false">IF(SUMPRODUCT(((Reperes!$F$7:$F$28=Reperes!$B$2)+(Reperes!$F$7:$F$28="Toutes"))*(Reperes!$G$7:$G$28&lt;=$A13)*(Reperes!$H$7:$H$28&gt;=$A13))&gt;0,"Vacances","")</f>
        <v/>
      </c>
      <c r="G13" s="21" t="n">
        <f aca="false">IF(YEAR($A13-364)=2026,$A13-364,$A13-371)</f>
        <v>46032</v>
      </c>
      <c r="H13" s="22" t="str">
        <f aca="false">INDEX(Reperes!$J$7:$J$13,WEEKDAY($G13,2))</f>
        <v>samedi</v>
      </c>
      <c r="I13" s="22" t="str">
        <f aca="false">IFERROR(INDEX(Reperes!$B$7:$B$28,MATCH($G13,Reperes!$A$7:$A$28,0)),"")</f>
        <v/>
      </c>
      <c r="J13" s="22" t="str">
        <f aca="false">IF(SUMPRODUCT(((Reperes!$F$7:$F$28=Reperes!$B$2)+(Reperes!$F$7:$F$28="Toutes"))*(Reperes!$G$7:$G$28&lt;=$G13)*(Reperes!$H$7:$H$28&gt;=$G13))&gt;0,"Vacances","")</f>
        <v/>
      </c>
      <c r="K13" s="23" t="str">
        <f aca="false">IF(AND(($E13&lt;&gt;"")=($I13&lt;&gt;""),$F13=$J13),"","Prudence : "&amp;IF(($E13&lt;&gt;"")&lt;&gt;($I13&lt;&gt;""),"statut ferie different. ","")&amp;IF($F13&lt;&gt;$J13,"statut vacances different.",""))</f>
        <v/>
      </c>
      <c r="L13" s="17"/>
      <c r="M13" s="18"/>
      <c r="N13" s="19" t="str">
        <f aca="false">IF(OR($L13="",$M13=""),"",$L13*$M13)</f>
        <v/>
      </c>
      <c r="O13" s="18"/>
      <c r="P13" s="20" t="str">
        <f aca="false">IF(OR($M13="",$O13=""),"",$O13/$M13-1)</f>
        <v/>
      </c>
    </row>
    <row r="14" customFormat="false" ht="15" hidden="false" customHeight="false" outlineLevel="0" collapsed="false">
      <c r="A14" s="21" t="n">
        <v>46397</v>
      </c>
      <c r="B14" s="22" t="str">
        <f aca="false">INDEX(Reperes!$L$7:$L$18,MONTH($A14))</f>
        <v>janvier</v>
      </c>
      <c r="C14" s="22" t="str">
        <f aca="false">INDEX(Reperes!$J$7:$J$13,WEEKDAY($A14,2))</f>
        <v>dimanche</v>
      </c>
      <c r="D14" s="22" t="n">
        <f aca="false">WEEKNUM($A14,21)</f>
        <v>1</v>
      </c>
      <c r="E14" s="22" t="str">
        <f aca="false">IFERROR(INDEX(Reperes!$B$7:$B$28,MATCH($A14,Reperes!$A$7:$A$28,0)),"")</f>
        <v/>
      </c>
      <c r="F14" s="22" t="str">
        <f aca="false">IF(SUMPRODUCT(((Reperes!$F$7:$F$28=Reperes!$B$2)+(Reperes!$F$7:$F$28="Toutes"))*(Reperes!$G$7:$G$28&lt;=$A14)*(Reperes!$H$7:$H$28&gt;=$A14))&gt;0,"Vacances","")</f>
        <v/>
      </c>
      <c r="G14" s="21" t="n">
        <f aca="false">IF(YEAR($A14-364)=2026,$A14-364,$A14-371)</f>
        <v>46033</v>
      </c>
      <c r="H14" s="22" t="str">
        <f aca="false">INDEX(Reperes!$J$7:$J$13,WEEKDAY($G14,2))</f>
        <v>dimanche</v>
      </c>
      <c r="I14" s="22" t="str">
        <f aca="false">IFERROR(INDEX(Reperes!$B$7:$B$28,MATCH($G14,Reperes!$A$7:$A$28,0)),"")</f>
        <v/>
      </c>
      <c r="J14" s="22" t="str">
        <f aca="false">IF(SUMPRODUCT(((Reperes!$F$7:$F$28=Reperes!$B$2)+(Reperes!$F$7:$F$28="Toutes"))*(Reperes!$G$7:$G$28&lt;=$G14)*(Reperes!$H$7:$H$28&gt;=$G14))&gt;0,"Vacances","")</f>
        <v/>
      </c>
      <c r="K14" s="23" t="str">
        <f aca="false">IF(AND(($E14&lt;&gt;"")=($I14&lt;&gt;""),$F14=$J14),"","Prudence : "&amp;IF(($E14&lt;&gt;"")&lt;&gt;($I14&lt;&gt;""),"statut ferie different. ","")&amp;IF($F14&lt;&gt;$J14,"statut vacances different.",""))</f>
        <v/>
      </c>
      <c r="L14" s="17"/>
      <c r="M14" s="18"/>
      <c r="N14" s="19" t="str">
        <f aca="false">IF(OR($L14="",$M14=""),"",$L14*$M14)</f>
        <v/>
      </c>
      <c r="O14" s="18"/>
      <c r="P14" s="20" t="str">
        <f aca="false">IF(OR($M14="",$O14=""),"",$O14/$M14-1)</f>
        <v/>
      </c>
    </row>
    <row r="15" customFormat="false" ht="15" hidden="false" customHeight="false" outlineLevel="0" collapsed="false">
      <c r="A15" s="14" t="n">
        <v>46398</v>
      </c>
      <c r="B15" s="15" t="str">
        <f aca="false">INDEX(Reperes!$L$7:$L$18,MONTH($A15))</f>
        <v>janvier</v>
      </c>
      <c r="C15" s="15" t="str">
        <f aca="false">INDEX(Reperes!$J$7:$J$13,WEEKDAY($A15,2))</f>
        <v>lundi</v>
      </c>
      <c r="D15" s="15" t="n">
        <f aca="false">WEEKNUM($A15,21)</f>
        <v>2</v>
      </c>
      <c r="E15" s="15" t="str">
        <f aca="false">IFERROR(INDEX(Reperes!$B$7:$B$28,MATCH($A15,Reperes!$A$7:$A$28,0)),"")</f>
        <v/>
      </c>
      <c r="F15" s="15" t="str">
        <f aca="false">IF(SUMPRODUCT(((Reperes!$F$7:$F$28=Reperes!$B$2)+(Reperes!$F$7:$F$28="Toutes"))*(Reperes!$G$7:$G$28&lt;=$A15)*(Reperes!$H$7:$H$28&gt;=$A15))&gt;0,"Vacances","")</f>
        <v/>
      </c>
      <c r="G15" s="14" t="n">
        <f aca="false">IF(YEAR($A15-364)=2026,$A15-364,$A15-371)</f>
        <v>46034</v>
      </c>
      <c r="H15" s="15" t="str">
        <f aca="false">INDEX(Reperes!$J$7:$J$13,WEEKDAY($G15,2))</f>
        <v>lundi</v>
      </c>
      <c r="I15" s="15" t="str">
        <f aca="false">IFERROR(INDEX(Reperes!$B$7:$B$28,MATCH($G15,Reperes!$A$7:$A$28,0)),"")</f>
        <v/>
      </c>
      <c r="J15" s="15" t="str">
        <f aca="false">IF(SUMPRODUCT(((Reperes!$F$7:$F$28=Reperes!$B$2)+(Reperes!$F$7:$F$28="Toutes"))*(Reperes!$G$7:$G$28&lt;=$G15)*(Reperes!$H$7:$H$28&gt;=$G15))&gt;0,"Vacances","")</f>
        <v/>
      </c>
      <c r="K15" s="16" t="str">
        <f aca="false">IF(AND(($E15&lt;&gt;"")=($I15&lt;&gt;""),$F15=$J15),"","Prudence : "&amp;IF(($E15&lt;&gt;"")&lt;&gt;($I15&lt;&gt;""),"statut ferie different. ","")&amp;IF($F15&lt;&gt;$J15,"statut vacances different.",""))</f>
        <v/>
      </c>
      <c r="L15" s="17"/>
      <c r="M15" s="18"/>
      <c r="N15" s="19" t="str">
        <f aca="false">IF(OR($L15="",$M15=""),"",$L15*$M15)</f>
        <v/>
      </c>
      <c r="O15" s="18"/>
      <c r="P15" s="20" t="str">
        <f aca="false">IF(OR($M15="",$O15=""),"",$O15/$M15-1)</f>
        <v/>
      </c>
    </row>
    <row r="16" customFormat="false" ht="15" hidden="false" customHeight="false" outlineLevel="0" collapsed="false">
      <c r="A16" s="14" t="n">
        <v>46399</v>
      </c>
      <c r="B16" s="15" t="str">
        <f aca="false">INDEX(Reperes!$L$7:$L$18,MONTH($A16))</f>
        <v>janvier</v>
      </c>
      <c r="C16" s="15" t="str">
        <f aca="false">INDEX(Reperes!$J$7:$J$13,WEEKDAY($A16,2))</f>
        <v>mardi</v>
      </c>
      <c r="D16" s="15" t="n">
        <f aca="false">WEEKNUM($A16,21)</f>
        <v>2</v>
      </c>
      <c r="E16" s="15" t="str">
        <f aca="false">IFERROR(INDEX(Reperes!$B$7:$B$28,MATCH($A16,Reperes!$A$7:$A$28,0)),"")</f>
        <v/>
      </c>
      <c r="F16" s="15" t="str">
        <f aca="false">IF(SUMPRODUCT(((Reperes!$F$7:$F$28=Reperes!$B$2)+(Reperes!$F$7:$F$28="Toutes"))*(Reperes!$G$7:$G$28&lt;=$A16)*(Reperes!$H$7:$H$28&gt;=$A16))&gt;0,"Vacances","")</f>
        <v/>
      </c>
      <c r="G16" s="14" t="n">
        <f aca="false">IF(YEAR($A16-364)=2026,$A16-364,$A16-371)</f>
        <v>46035</v>
      </c>
      <c r="H16" s="15" t="str">
        <f aca="false">INDEX(Reperes!$J$7:$J$13,WEEKDAY($G16,2))</f>
        <v>mardi</v>
      </c>
      <c r="I16" s="15" t="str">
        <f aca="false">IFERROR(INDEX(Reperes!$B$7:$B$28,MATCH($G16,Reperes!$A$7:$A$28,0)),"")</f>
        <v/>
      </c>
      <c r="J16" s="15" t="str">
        <f aca="false">IF(SUMPRODUCT(((Reperes!$F$7:$F$28=Reperes!$B$2)+(Reperes!$F$7:$F$28="Toutes"))*(Reperes!$G$7:$G$28&lt;=$G16)*(Reperes!$H$7:$H$28&gt;=$G16))&gt;0,"Vacances","")</f>
        <v/>
      </c>
      <c r="K16" s="16" t="str">
        <f aca="false">IF(AND(($E16&lt;&gt;"")=($I16&lt;&gt;""),$F16=$J16),"","Prudence : "&amp;IF(($E16&lt;&gt;"")&lt;&gt;($I16&lt;&gt;""),"statut ferie different. ","")&amp;IF($F16&lt;&gt;$J16,"statut vacances different.",""))</f>
        <v/>
      </c>
      <c r="L16" s="17"/>
      <c r="M16" s="18"/>
      <c r="N16" s="19" t="str">
        <f aca="false">IF(OR($L16="",$M16=""),"",$L16*$M16)</f>
        <v/>
      </c>
      <c r="O16" s="18"/>
      <c r="P16" s="20" t="str">
        <f aca="false">IF(OR($M16="",$O16=""),"",$O16/$M16-1)</f>
        <v/>
      </c>
    </row>
    <row r="17" customFormat="false" ht="15" hidden="false" customHeight="false" outlineLevel="0" collapsed="false">
      <c r="A17" s="14" t="n">
        <v>46400</v>
      </c>
      <c r="B17" s="15" t="str">
        <f aca="false">INDEX(Reperes!$L$7:$L$18,MONTH($A17))</f>
        <v>janvier</v>
      </c>
      <c r="C17" s="15" t="str">
        <f aca="false">INDEX(Reperes!$J$7:$J$13,WEEKDAY($A17,2))</f>
        <v>mercredi</v>
      </c>
      <c r="D17" s="15" t="n">
        <f aca="false">WEEKNUM($A17,21)</f>
        <v>2</v>
      </c>
      <c r="E17" s="15" t="str">
        <f aca="false">IFERROR(INDEX(Reperes!$B$7:$B$28,MATCH($A17,Reperes!$A$7:$A$28,0)),"")</f>
        <v/>
      </c>
      <c r="F17" s="15" t="str">
        <f aca="false">IF(SUMPRODUCT(((Reperes!$F$7:$F$28=Reperes!$B$2)+(Reperes!$F$7:$F$28="Toutes"))*(Reperes!$G$7:$G$28&lt;=$A17)*(Reperes!$H$7:$H$28&gt;=$A17))&gt;0,"Vacances","")</f>
        <v/>
      </c>
      <c r="G17" s="14" t="n">
        <f aca="false">IF(YEAR($A17-364)=2026,$A17-364,$A17-371)</f>
        <v>46036</v>
      </c>
      <c r="H17" s="15" t="str">
        <f aca="false">INDEX(Reperes!$J$7:$J$13,WEEKDAY($G17,2))</f>
        <v>mercredi</v>
      </c>
      <c r="I17" s="15" t="str">
        <f aca="false">IFERROR(INDEX(Reperes!$B$7:$B$28,MATCH($G17,Reperes!$A$7:$A$28,0)),"")</f>
        <v/>
      </c>
      <c r="J17" s="15" t="str">
        <f aca="false">IF(SUMPRODUCT(((Reperes!$F$7:$F$28=Reperes!$B$2)+(Reperes!$F$7:$F$28="Toutes"))*(Reperes!$G$7:$G$28&lt;=$G17)*(Reperes!$H$7:$H$28&gt;=$G17))&gt;0,"Vacances","")</f>
        <v/>
      </c>
      <c r="K17" s="16" t="str">
        <f aca="false">IF(AND(($E17&lt;&gt;"")=($I17&lt;&gt;""),$F17=$J17),"","Prudence : "&amp;IF(($E17&lt;&gt;"")&lt;&gt;($I17&lt;&gt;""),"statut ferie different. ","")&amp;IF($F17&lt;&gt;$J17,"statut vacances different.",""))</f>
        <v/>
      </c>
      <c r="L17" s="17"/>
      <c r="M17" s="18"/>
      <c r="N17" s="19" t="str">
        <f aca="false">IF(OR($L17="",$M17=""),"",$L17*$M17)</f>
        <v/>
      </c>
      <c r="O17" s="18"/>
      <c r="P17" s="20" t="str">
        <f aca="false">IF(OR($M17="",$O17=""),"",$O17/$M17-1)</f>
        <v/>
      </c>
    </row>
    <row r="18" customFormat="false" ht="15" hidden="false" customHeight="false" outlineLevel="0" collapsed="false">
      <c r="A18" s="14" t="n">
        <v>46401</v>
      </c>
      <c r="B18" s="15" t="str">
        <f aca="false">INDEX(Reperes!$L$7:$L$18,MONTH($A18))</f>
        <v>janvier</v>
      </c>
      <c r="C18" s="15" t="str">
        <f aca="false">INDEX(Reperes!$J$7:$J$13,WEEKDAY($A18,2))</f>
        <v>jeudi</v>
      </c>
      <c r="D18" s="15" t="n">
        <f aca="false">WEEKNUM($A18,21)</f>
        <v>2</v>
      </c>
      <c r="E18" s="15" t="str">
        <f aca="false">IFERROR(INDEX(Reperes!$B$7:$B$28,MATCH($A18,Reperes!$A$7:$A$28,0)),"")</f>
        <v/>
      </c>
      <c r="F18" s="15" t="str">
        <f aca="false">IF(SUMPRODUCT(((Reperes!$F$7:$F$28=Reperes!$B$2)+(Reperes!$F$7:$F$28="Toutes"))*(Reperes!$G$7:$G$28&lt;=$A18)*(Reperes!$H$7:$H$28&gt;=$A18))&gt;0,"Vacances","")</f>
        <v/>
      </c>
      <c r="G18" s="14" t="n">
        <f aca="false">IF(YEAR($A18-364)=2026,$A18-364,$A18-371)</f>
        <v>46037</v>
      </c>
      <c r="H18" s="15" t="str">
        <f aca="false">INDEX(Reperes!$J$7:$J$13,WEEKDAY($G18,2))</f>
        <v>jeudi</v>
      </c>
      <c r="I18" s="15" t="str">
        <f aca="false">IFERROR(INDEX(Reperes!$B$7:$B$28,MATCH($G18,Reperes!$A$7:$A$28,0)),"")</f>
        <v/>
      </c>
      <c r="J18" s="15" t="str">
        <f aca="false">IF(SUMPRODUCT(((Reperes!$F$7:$F$28=Reperes!$B$2)+(Reperes!$F$7:$F$28="Toutes"))*(Reperes!$G$7:$G$28&lt;=$G18)*(Reperes!$H$7:$H$28&gt;=$G18))&gt;0,"Vacances","")</f>
        <v/>
      </c>
      <c r="K18" s="16" t="str">
        <f aca="false">IF(AND(($E18&lt;&gt;"")=($I18&lt;&gt;""),$F18=$J18),"","Prudence : "&amp;IF(($E18&lt;&gt;"")&lt;&gt;($I18&lt;&gt;""),"statut ferie different. ","")&amp;IF($F18&lt;&gt;$J18,"statut vacances different.",""))</f>
        <v/>
      </c>
      <c r="L18" s="17"/>
      <c r="M18" s="18"/>
      <c r="N18" s="19" t="str">
        <f aca="false">IF(OR($L18="",$M18=""),"",$L18*$M18)</f>
        <v/>
      </c>
      <c r="O18" s="18"/>
      <c r="P18" s="20" t="str">
        <f aca="false">IF(OR($M18="",$O18=""),"",$O18/$M18-1)</f>
        <v/>
      </c>
    </row>
    <row r="19" customFormat="false" ht="15" hidden="false" customHeight="false" outlineLevel="0" collapsed="false">
      <c r="A19" s="14" t="n">
        <v>46402</v>
      </c>
      <c r="B19" s="15" t="str">
        <f aca="false">INDEX(Reperes!$L$7:$L$18,MONTH($A19))</f>
        <v>janvier</v>
      </c>
      <c r="C19" s="15" t="str">
        <f aca="false">INDEX(Reperes!$J$7:$J$13,WEEKDAY($A19,2))</f>
        <v>vendredi</v>
      </c>
      <c r="D19" s="15" t="n">
        <f aca="false">WEEKNUM($A19,21)</f>
        <v>2</v>
      </c>
      <c r="E19" s="15" t="str">
        <f aca="false">IFERROR(INDEX(Reperes!$B$7:$B$28,MATCH($A19,Reperes!$A$7:$A$28,0)),"")</f>
        <v/>
      </c>
      <c r="F19" s="15" t="str">
        <f aca="false">IF(SUMPRODUCT(((Reperes!$F$7:$F$28=Reperes!$B$2)+(Reperes!$F$7:$F$28="Toutes"))*(Reperes!$G$7:$G$28&lt;=$A19)*(Reperes!$H$7:$H$28&gt;=$A19))&gt;0,"Vacances","")</f>
        <v/>
      </c>
      <c r="G19" s="14" t="n">
        <f aca="false">IF(YEAR($A19-364)=2026,$A19-364,$A19-371)</f>
        <v>46038</v>
      </c>
      <c r="H19" s="15" t="str">
        <f aca="false">INDEX(Reperes!$J$7:$J$13,WEEKDAY($G19,2))</f>
        <v>vendredi</v>
      </c>
      <c r="I19" s="15" t="str">
        <f aca="false">IFERROR(INDEX(Reperes!$B$7:$B$28,MATCH($G19,Reperes!$A$7:$A$28,0)),"")</f>
        <v/>
      </c>
      <c r="J19" s="15" t="str">
        <f aca="false">IF(SUMPRODUCT(((Reperes!$F$7:$F$28=Reperes!$B$2)+(Reperes!$F$7:$F$28="Toutes"))*(Reperes!$G$7:$G$28&lt;=$G19)*(Reperes!$H$7:$H$28&gt;=$G19))&gt;0,"Vacances","")</f>
        <v/>
      </c>
      <c r="K19" s="16" t="str">
        <f aca="false">IF(AND(($E19&lt;&gt;"")=($I19&lt;&gt;""),$F19=$J19),"","Prudence : "&amp;IF(($E19&lt;&gt;"")&lt;&gt;($I19&lt;&gt;""),"statut ferie different. ","")&amp;IF($F19&lt;&gt;$J19,"statut vacances different.",""))</f>
        <v/>
      </c>
      <c r="L19" s="17"/>
      <c r="M19" s="18"/>
      <c r="N19" s="19" t="str">
        <f aca="false">IF(OR($L19="",$M19=""),"",$L19*$M19)</f>
        <v/>
      </c>
      <c r="O19" s="18"/>
      <c r="P19" s="20" t="str">
        <f aca="false">IF(OR($M19="",$O19=""),"",$O19/$M19-1)</f>
        <v/>
      </c>
    </row>
    <row r="20" customFormat="false" ht="15" hidden="false" customHeight="false" outlineLevel="0" collapsed="false">
      <c r="A20" s="21" t="n">
        <v>46403</v>
      </c>
      <c r="B20" s="22" t="str">
        <f aca="false">INDEX(Reperes!$L$7:$L$18,MONTH($A20))</f>
        <v>janvier</v>
      </c>
      <c r="C20" s="22" t="str">
        <f aca="false">INDEX(Reperes!$J$7:$J$13,WEEKDAY($A20,2))</f>
        <v>samedi</v>
      </c>
      <c r="D20" s="22" t="n">
        <f aca="false">WEEKNUM($A20,21)</f>
        <v>2</v>
      </c>
      <c r="E20" s="22" t="str">
        <f aca="false">IFERROR(INDEX(Reperes!$B$7:$B$28,MATCH($A20,Reperes!$A$7:$A$28,0)),"")</f>
        <v/>
      </c>
      <c r="F20" s="22" t="str">
        <f aca="false">IF(SUMPRODUCT(((Reperes!$F$7:$F$28=Reperes!$B$2)+(Reperes!$F$7:$F$28="Toutes"))*(Reperes!$G$7:$G$28&lt;=$A20)*(Reperes!$H$7:$H$28&gt;=$A20))&gt;0,"Vacances","")</f>
        <v/>
      </c>
      <c r="G20" s="21" t="n">
        <f aca="false">IF(YEAR($A20-364)=2026,$A20-364,$A20-371)</f>
        <v>46039</v>
      </c>
      <c r="H20" s="22" t="str">
        <f aca="false">INDEX(Reperes!$J$7:$J$13,WEEKDAY($G20,2))</f>
        <v>samedi</v>
      </c>
      <c r="I20" s="22" t="str">
        <f aca="false">IFERROR(INDEX(Reperes!$B$7:$B$28,MATCH($G20,Reperes!$A$7:$A$28,0)),"")</f>
        <v/>
      </c>
      <c r="J20" s="22" t="str">
        <f aca="false">IF(SUMPRODUCT(((Reperes!$F$7:$F$28=Reperes!$B$2)+(Reperes!$F$7:$F$28="Toutes"))*(Reperes!$G$7:$G$28&lt;=$G20)*(Reperes!$H$7:$H$28&gt;=$G20))&gt;0,"Vacances","")</f>
        <v/>
      </c>
      <c r="K20" s="23" t="str">
        <f aca="false">IF(AND(($E20&lt;&gt;"")=($I20&lt;&gt;""),$F20=$J20),"","Prudence : "&amp;IF(($E20&lt;&gt;"")&lt;&gt;($I20&lt;&gt;""),"statut ferie different. ","")&amp;IF($F20&lt;&gt;$J20,"statut vacances different.",""))</f>
        <v/>
      </c>
      <c r="L20" s="17"/>
      <c r="M20" s="18"/>
      <c r="N20" s="19" t="str">
        <f aca="false">IF(OR($L20="",$M20=""),"",$L20*$M20)</f>
        <v/>
      </c>
      <c r="O20" s="18"/>
      <c r="P20" s="20" t="str">
        <f aca="false">IF(OR($M20="",$O20=""),"",$O20/$M20-1)</f>
        <v/>
      </c>
    </row>
    <row r="21" customFormat="false" ht="15" hidden="false" customHeight="false" outlineLevel="0" collapsed="false">
      <c r="A21" s="21" t="n">
        <v>46404</v>
      </c>
      <c r="B21" s="22" t="str">
        <f aca="false">INDEX(Reperes!$L$7:$L$18,MONTH($A21))</f>
        <v>janvier</v>
      </c>
      <c r="C21" s="22" t="str">
        <f aca="false">INDEX(Reperes!$J$7:$J$13,WEEKDAY($A21,2))</f>
        <v>dimanche</v>
      </c>
      <c r="D21" s="22" t="n">
        <f aca="false">WEEKNUM($A21,21)</f>
        <v>2</v>
      </c>
      <c r="E21" s="22" t="str">
        <f aca="false">IFERROR(INDEX(Reperes!$B$7:$B$28,MATCH($A21,Reperes!$A$7:$A$28,0)),"")</f>
        <v/>
      </c>
      <c r="F21" s="22" t="str">
        <f aca="false">IF(SUMPRODUCT(((Reperes!$F$7:$F$28=Reperes!$B$2)+(Reperes!$F$7:$F$28="Toutes"))*(Reperes!$G$7:$G$28&lt;=$A21)*(Reperes!$H$7:$H$28&gt;=$A21))&gt;0,"Vacances","")</f>
        <v/>
      </c>
      <c r="G21" s="21" t="n">
        <f aca="false">IF(YEAR($A21-364)=2026,$A21-364,$A21-371)</f>
        <v>46040</v>
      </c>
      <c r="H21" s="22" t="str">
        <f aca="false">INDEX(Reperes!$J$7:$J$13,WEEKDAY($G21,2))</f>
        <v>dimanche</v>
      </c>
      <c r="I21" s="22" t="str">
        <f aca="false">IFERROR(INDEX(Reperes!$B$7:$B$28,MATCH($G21,Reperes!$A$7:$A$28,0)),"")</f>
        <v/>
      </c>
      <c r="J21" s="22" t="str">
        <f aca="false">IF(SUMPRODUCT(((Reperes!$F$7:$F$28=Reperes!$B$2)+(Reperes!$F$7:$F$28="Toutes"))*(Reperes!$G$7:$G$28&lt;=$G21)*(Reperes!$H$7:$H$28&gt;=$G21))&gt;0,"Vacances","")</f>
        <v/>
      </c>
      <c r="K21" s="23" t="str">
        <f aca="false">IF(AND(($E21&lt;&gt;"")=($I21&lt;&gt;""),$F21=$J21),"","Prudence : "&amp;IF(($E21&lt;&gt;"")&lt;&gt;($I21&lt;&gt;""),"statut ferie different. ","")&amp;IF($F21&lt;&gt;$J21,"statut vacances different.",""))</f>
        <v/>
      </c>
      <c r="L21" s="17"/>
      <c r="M21" s="18"/>
      <c r="N21" s="19" t="str">
        <f aca="false">IF(OR($L21="",$M21=""),"",$L21*$M21)</f>
        <v/>
      </c>
      <c r="O21" s="18"/>
      <c r="P21" s="20" t="str">
        <f aca="false">IF(OR($M21="",$O21=""),"",$O21/$M21-1)</f>
        <v/>
      </c>
    </row>
    <row r="22" customFormat="false" ht="15" hidden="false" customHeight="false" outlineLevel="0" collapsed="false">
      <c r="A22" s="14" t="n">
        <v>46405</v>
      </c>
      <c r="B22" s="15" t="str">
        <f aca="false">INDEX(Reperes!$L$7:$L$18,MONTH($A22))</f>
        <v>janvier</v>
      </c>
      <c r="C22" s="15" t="str">
        <f aca="false">INDEX(Reperes!$J$7:$J$13,WEEKDAY($A22,2))</f>
        <v>lundi</v>
      </c>
      <c r="D22" s="15" t="n">
        <f aca="false">WEEKNUM($A22,21)</f>
        <v>3</v>
      </c>
      <c r="E22" s="15" t="str">
        <f aca="false">IFERROR(INDEX(Reperes!$B$7:$B$28,MATCH($A22,Reperes!$A$7:$A$28,0)),"")</f>
        <v/>
      </c>
      <c r="F22" s="15" t="str">
        <f aca="false">IF(SUMPRODUCT(((Reperes!$F$7:$F$28=Reperes!$B$2)+(Reperes!$F$7:$F$28="Toutes"))*(Reperes!$G$7:$G$28&lt;=$A22)*(Reperes!$H$7:$H$28&gt;=$A22))&gt;0,"Vacances","")</f>
        <v/>
      </c>
      <c r="G22" s="14" t="n">
        <f aca="false">IF(YEAR($A22-364)=2026,$A22-364,$A22-371)</f>
        <v>46041</v>
      </c>
      <c r="H22" s="15" t="str">
        <f aca="false">INDEX(Reperes!$J$7:$J$13,WEEKDAY($G22,2))</f>
        <v>lundi</v>
      </c>
      <c r="I22" s="15" t="str">
        <f aca="false">IFERROR(INDEX(Reperes!$B$7:$B$28,MATCH($G22,Reperes!$A$7:$A$28,0)),"")</f>
        <v/>
      </c>
      <c r="J22" s="15" t="str">
        <f aca="false">IF(SUMPRODUCT(((Reperes!$F$7:$F$28=Reperes!$B$2)+(Reperes!$F$7:$F$28="Toutes"))*(Reperes!$G$7:$G$28&lt;=$G22)*(Reperes!$H$7:$H$28&gt;=$G22))&gt;0,"Vacances","")</f>
        <v/>
      </c>
      <c r="K22" s="16" t="str">
        <f aca="false">IF(AND(($E22&lt;&gt;"")=($I22&lt;&gt;""),$F22=$J22),"","Prudence : "&amp;IF(($E22&lt;&gt;"")&lt;&gt;($I22&lt;&gt;""),"statut ferie different. ","")&amp;IF($F22&lt;&gt;$J22,"statut vacances different.",""))</f>
        <v/>
      </c>
      <c r="L22" s="17"/>
      <c r="M22" s="18"/>
      <c r="N22" s="19" t="str">
        <f aca="false">IF(OR($L22="",$M22=""),"",$L22*$M22)</f>
        <v/>
      </c>
      <c r="O22" s="18"/>
      <c r="P22" s="20" t="str">
        <f aca="false">IF(OR($M22="",$O22=""),"",$O22/$M22-1)</f>
        <v/>
      </c>
    </row>
    <row r="23" customFormat="false" ht="15" hidden="false" customHeight="false" outlineLevel="0" collapsed="false">
      <c r="A23" s="14" t="n">
        <v>46406</v>
      </c>
      <c r="B23" s="15" t="str">
        <f aca="false">INDEX(Reperes!$L$7:$L$18,MONTH($A23))</f>
        <v>janvier</v>
      </c>
      <c r="C23" s="15" t="str">
        <f aca="false">INDEX(Reperes!$J$7:$J$13,WEEKDAY($A23,2))</f>
        <v>mardi</v>
      </c>
      <c r="D23" s="15" t="n">
        <f aca="false">WEEKNUM($A23,21)</f>
        <v>3</v>
      </c>
      <c r="E23" s="15" t="str">
        <f aca="false">IFERROR(INDEX(Reperes!$B$7:$B$28,MATCH($A23,Reperes!$A$7:$A$28,0)),"")</f>
        <v/>
      </c>
      <c r="F23" s="15" t="str">
        <f aca="false">IF(SUMPRODUCT(((Reperes!$F$7:$F$28=Reperes!$B$2)+(Reperes!$F$7:$F$28="Toutes"))*(Reperes!$G$7:$G$28&lt;=$A23)*(Reperes!$H$7:$H$28&gt;=$A23))&gt;0,"Vacances","")</f>
        <v/>
      </c>
      <c r="G23" s="14" t="n">
        <f aca="false">IF(YEAR($A23-364)=2026,$A23-364,$A23-371)</f>
        <v>46042</v>
      </c>
      <c r="H23" s="15" t="str">
        <f aca="false">INDEX(Reperes!$J$7:$J$13,WEEKDAY($G23,2))</f>
        <v>mardi</v>
      </c>
      <c r="I23" s="15" t="str">
        <f aca="false">IFERROR(INDEX(Reperes!$B$7:$B$28,MATCH($G23,Reperes!$A$7:$A$28,0)),"")</f>
        <v/>
      </c>
      <c r="J23" s="15" t="str">
        <f aca="false">IF(SUMPRODUCT(((Reperes!$F$7:$F$28=Reperes!$B$2)+(Reperes!$F$7:$F$28="Toutes"))*(Reperes!$G$7:$G$28&lt;=$G23)*(Reperes!$H$7:$H$28&gt;=$G23))&gt;0,"Vacances","")</f>
        <v/>
      </c>
      <c r="K23" s="16" t="str">
        <f aca="false">IF(AND(($E23&lt;&gt;"")=($I23&lt;&gt;""),$F23=$J23),"","Prudence : "&amp;IF(($E23&lt;&gt;"")&lt;&gt;($I23&lt;&gt;""),"statut ferie different. ","")&amp;IF($F23&lt;&gt;$J23,"statut vacances different.",""))</f>
        <v/>
      </c>
      <c r="L23" s="17"/>
      <c r="M23" s="18"/>
      <c r="N23" s="19" t="str">
        <f aca="false">IF(OR($L23="",$M23=""),"",$L23*$M23)</f>
        <v/>
      </c>
      <c r="O23" s="18"/>
      <c r="P23" s="20" t="str">
        <f aca="false">IF(OR($M23="",$O23=""),"",$O23/$M23-1)</f>
        <v/>
      </c>
    </row>
    <row r="24" customFormat="false" ht="15" hidden="false" customHeight="false" outlineLevel="0" collapsed="false">
      <c r="A24" s="14" t="n">
        <v>46407</v>
      </c>
      <c r="B24" s="15" t="str">
        <f aca="false">INDEX(Reperes!$L$7:$L$18,MONTH($A24))</f>
        <v>janvier</v>
      </c>
      <c r="C24" s="15" t="str">
        <f aca="false">INDEX(Reperes!$J$7:$J$13,WEEKDAY($A24,2))</f>
        <v>mercredi</v>
      </c>
      <c r="D24" s="15" t="n">
        <f aca="false">WEEKNUM($A24,21)</f>
        <v>3</v>
      </c>
      <c r="E24" s="15" t="str">
        <f aca="false">IFERROR(INDEX(Reperes!$B$7:$B$28,MATCH($A24,Reperes!$A$7:$A$28,0)),"")</f>
        <v/>
      </c>
      <c r="F24" s="15" t="str">
        <f aca="false">IF(SUMPRODUCT(((Reperes!$F$7:$F$28=Reperes!$B$2)+(Reperes!$F$7:$F$28="Toutes"))*(Reperes!$G$7:$G$28&lt;=$A24)*(Reperes!$H$7:$H$28&gt;=$A24))&gt;0,"Vacances","")</f>
        <v/>
      </c>
      <c r="G24" s="14" t="n">
        <f aca="false">IF(YEAR($A24-364)=2026,$A24-364,$A24-371)</f>
        <v>46043</v>
      </c>
      <c r="H24" s="15" t="str">
        <f aca="false">INDEX(Reperes!$J$7:$J$13,WEEKDAY($G24,2))</f>
        <v>mercredi</v>
      </c>
      <c r="I24" s="15" t="str">
        <f aca="false">IFERROR(INDEX(Reperes!$B$7:$B$28,MATCH($G24,Reperes!$A$7:$A$28,0)),"")</f>
        <v/>
      </c>
      <c r="J24" s="15" t="str">
        <f aca="false">IF(SUMPRODUCT(((Reperes!$F$7:$F$28=Reperes!$B$2)+(Reperes!$F$7:$F$28="Toutes"))*(Reperes!$G$7:$G$28&lt;=$G24)*(Reperes!$H$7:$H$28&gt;=$G24))&gt;0,"Vacances","")</f>
        <v/>
      </c>
      <c r="K24" s="16" t="str">
        <f aca="false">IF(AND(($E24&lt;&gt;"")=($I24&lt;&gt;""),$F24=$J24),"","Prudence : "&amp;IF(($E24&lt;&gt;"")&lt;&gt;($I24&lt;&gt;""),"statut ferie different. ","")&amp;IF($F24&lt;&gt;$J24,"statut vacances different.",""))</f>
        <v/>
      </c>
      <c r="L24" s="17"/>
      <c r="M24" s="18"/>
      <c r="N24" s="19" t="str">
        <f aca="false">IF(OR($L24="",$M24=""),"",$L24*$M24)</f>
        <v/>
      </c>
      <c r="O24" s="18"/>
      <c r="P24" s="20" t="str">
        <f aca="false">IF(OR($M24="",$O24=""),"",$O24/$M24-1)</f>
        <v/>
      </c>
    </row>
    <row r="25" customFormat="false" ht="15" hidden="false" customHeight="false" outlineLevel="0" collapsed="false">
      <c r="A25" s="14" t="n">
        <v>46408</v>
      </c>
      <c r="B25" s="15" t="str">
        <f aca="false">INDEX(Reperes!$L$7:$L$18,MONTH($A25))</f>
        <v>janvier</v>
      </c>
      <c r="C25" s="15" t="str">
        <f aca="false">INDEX(Reperes!$J$7:$J$13,WEEKDAY($A25,2))</f>
        <v>jeudi</v>
      </c>
      <c r="D25" s="15" t="n">
        <f aca="false">WEEKNUM($A25,21)</f>
        <v>3</v>
      </c>
      <c r="E25" s="15" t="str">
        <f aca="false">IFERROR(INDEX(Reperes!$B$7:$B$28,MATCH($A25,Reperes!$A$7:$A$28,0)),"")</f>
        <v/>
      </c>
      <c r="F25" s="15" t="str">
        <f aca="false">IF(SUMPRODUCT(((Reperes!$F$7:$F$28=Reperes!$B$2)+(Reperes!$F$7:$F$28="Toutes"))*(Reperes!$G$7:$G$28&lt;=$A25)*(Reperes!$H$7:$H$28&gt;=$A25))&gt;0,"Vacances","")</f>
        <v/>
      </c>
      <c r="G25" s="14" t="n">
        <f aca="false">IF(YEAR($A25-364)=2026,$A25-364,$A25-371)</f>
        <v>46044</v>
      </c>
      <c r="H25" s="15" t="str">
        <f aca="false">INDEX(Reperes!$J$7:$J$13,WEEKDAY($G25,2))</f>
        <v>jeudi</v>
      </c>
      <c r="I25" s="15" t="str">
        <f aca="false">IFERROR(INDEX(Reperes!$B$7:$B$28,MATCH($G25,Reperes!$A$7:$A$28,0)),"")</f>
        <v/>
      </c>
      <c r="J25" s="15" t="str">
        <f aca="false">IF(SUMPRODUCT(((Reperes!$F$7:$F$28=Reperes!$B$2)+(Reperes!$F$7:$F$28="Toutes"))*(Reperes!$G$7:$G$28&lt;=$G25)*(Reperes!$H$7:$H$28&gt;=$G25))&gt;0,"Vacances","")</f>
        <v/>
      </c>
      <c r="K25" s="16" t="str">
        <f aca="false">IF(AND(($E25&lt;&gt;"")=($I25&lt;&gt;""),$F25=$J25),"","Prudence : "&amp;IF(($E25&lt;&gt;"")&lt;&gt;($I25&lt;&gt;""),"statut ferie different. ","")&amp;IF($F25&lt;&gt;$J25,"statut vacances different.",""))</f>
        <v/>
      </c>
      <c r="L25" s="17"/>
      <c r="M25" s="18"/>
      <c r="N25" s="19" t="str">
        <f aca="false">IF(OR($L25="",$M25=""),"",$L25*$M25)</f>
        <v/>
      </c>
      <c r="O25" s="18"/>
      <c r="P25" s="20" t="str">
        <f aca="false">IF(OR($M25="",$O25=""),"",$O25/$M25-1)</f>
        <v/>
      </c>
    </row>
    <row r="26" customFormat="false" ht="15" hidden="false" customHeight="false" outlineLevel="0" collapsed="false">
      <c r="A26" s="14" t="n">
        <v>46409</v>
      </c>
      <c r="B26" s="15" t="str">
        <f aca="false">INDEX(Reperes!$L$7:$L$18,MONTH($A26))</f>
        <v>janvier</v>
      </c>
      <c r="C26" s="15" t="str">
        <f aca="false">INDEX(Reperes!$J$7:$J$13,WEEKDAY($A26,2))</f>
        <v>vendredi</v>
      </c>
      <c r="D26" s="15" t="n">
        <f aca="false">WEEKNUM($A26,21)</f>
        <v>3</v>
      </c>
      <c r="E26" s="15" t="str">
        <f aca="false">IFERROR(INDEX(Reperes!$B$7:$B$28,MATCH($A26,Reperes!$A$7:$A$28,0)),"")</f>
        <v/>
      </c>
      <c r="F26" s="15" t="str">
        <f aca="false">IF(SUMPRODUCT(((Reperes!$F$7:$F$28=Reperes!$B$2)+(Reperes!$F$7:$F$28="Toutes"))*(Reperes!$G$7:$G$28&lt;=$A26)*(Reperes!$H$7:$H$28&gt;=$A26))&gt;0,"Vacances","")</f>
        <v/>
      </c>
      <c r="G26" s="14" t="n">
        <f aca="false">IF(YEAR($A26-364)=2026,$A26-364,$A26-371)</f>
        <v>46045</v>
      </c>
      <c r="H26" s="15" t="str">
        <f aca="false">INDEX(Reperes!$J$7:$J$13,WEEKDAY($G26,2))</f>
        <v>vendredi</v>
      </c>
      <c r="I26" s="15" t="str">
        <f aca="false">IFERROR(INDEX(Reperes!$B$7:$B$28,MATCH($G26,Reperes!$A$7:$A$28,0)),"")</f>
        <v/>
      </c>
      <c r="J26" s="15" t="str">
        <f aca="false">IF(SUMPRODUCT(((Reperes!$F$7:$F$28=Reperes!$B$2)+(Reperes!$F$7:$F$28="Toutes"))*(Reperes!$G$7:$G$28&lt;=$G26)*(Reperes!$H$7:$H$28&gt;=$G26))&gt;0,"Vacances","")</f>
        <v/>
      </c>
      <c r="K26" s="16" t="str">
        <f aca="false">IF(AND(($E26&lt;&gt;"")=($I26&lt;&gt;""),$F26=$J26),"","Prudence : "&amp;IF(($E26&lt;&gt;"")&lt;&gt;($I26&lt;&gt;""),"statut ferie different. ","")&amp;IF($F26&lt;&gt;$J26,"statut vacances different.",""))</f>
        <v/>
      </c>
      <c r="L26" s="17"/>
      <c r="M26" s="18"/>
      <c r="N26" s="19" t="str">
        <f aca="false">IF(OR($L26="",$M26=""),"",$L26*$M26)</f>
        <v/>
      </c>
      <c r="O26" s="18"/>
      <c r="P26" s="20" t="str">
        <f aca="false">IF(OR($M26="",$O26=""),"",$O26/$M26-1)</f>
        <v/>
      </c>
    </row>
    <row r="27" customFormat="false" ht="15" hidden="false" customHeight="false" outlineLevel="0" collapsed="false">
      <c r="A27" s="21" t="n">
        <v>46410</v>
      </c>
      <c r="B27" s="22" t="str">
        <f aca="false">INDEX(Reperes!$L$7:$L$18,MONTH($A27))</f>
        <v>janvier</v>
      </c>
      <c r="C27" s="22" t="str">
        <f aca="false">INDEX(Reperes!$J$7:$J$13,WEEKDAY($A27,2))</f>
        <v>samedi</v>
      </c>
      <c r="D27" s="22" t="n">
        <f aca="false">WEEKNUM($A27,21)</f>
        <v>3</v>
      </c>
      <c r="E27" s="22" t="str">
        <f aca="false">IFERROR(INDEX(Reperes!$B$7:$B$28,MATCH($A27,Reperes!$A$7:$A$28,0)),"")</f>
        <v/>
      </c>
      <c r="F27" s="22" t="str">
        <f aca="false">IF(SUMPRODUCT(((Reperes!$F$7:$F$28=Reperes!$B$2)+(Reperes!$F$7:$F$28="Toutes"))*(Reperes!$G$7:$G$28&lt;=$A27)*(Reperes!$H$7:$H$28&gt;=$A27))&gt;0,"Vacances","")</f>
        <v/>
      </c>
      <c r="G27" s="21" t="n">
        <f aca="false">IF(YEAR($A27-364)=2026,$A27-364,$A27-371)</f>
        <v>46046</v>
      </c>
      <c r="H27" s="22" t="str">
        <f aca="false">INDEX(Reperes!$J$7:$J$13,WEEKDAY($G27,2))</f>
        <v>samedi</v>
      </c>
      <c r="I27" s="22" t="str">
        <f aca="false">IFERROR(INDEX(Reperes!$B$7:$B$28,MATCH($G27,Reperes!$A$7:$A$28,0)),"")</f>
        <v/>
      </c>
      <c r="J27" s="22" t="str">
        <f aca="false">IF(SUMPRODUCT(((Reperes!$F$7:$F$28=Reperes!$B$2)+(Reperes!$F$7:$F$28="Toutes"))*(Reperes!$G$7:$G$28&lt;=$G27)*(Reperes!$H$7:$H$28&gt;=$G27))&gt;0,"Vacances","")</f>
        <v/>
      </c>
      <c r="K27" s="23" t="str">
        <f aca="false">IF(AND(($E27&lt;&gt;"")=($I27&lt;&gt;""),$F27=$J27),"","Prudence : "&amp;IF(($E27&lt;&gt;"")&lt;&gt;($I27&lt;&gt;""),"statut ferie different. ","")&amp;IF($F27&lt;&gt;$J27,"statut vacances different.",""))</f>
        <v/>
      </c>
      <c r="L27" s="17"/>
      <c r="M27" s="18"/>
      <c r="N27" s="19" t="str">
        <f aca="false">IF(OR($L27="",$M27=""),"",$L27*$M27)</f>
        <v/>
      </c>
      <c r="O27" s="18"/>
      <c r="P27" s="20" t="str">
        <f aca="false">IF(OR($M27="",$O27=""),"",$O27/$M27-1)</f>
        <v/>
      </c>
    </row>
    <row r="28" customFormat="false" ht="15" hidden="false" customHeight="false" outlineLevel="0" collapsed="false">
      <c r="A28" s="21" t="n">
        <v>46411</v>
      </c>
      <c r="B28" s="22" t="str">
        <f aca="false">INDEX(Reperes!$L$7:$L$18,MONTH($A28))</f>
        <v>janvier</v>
      </c>
      <c r="C28" s="22" t="str">
        <f aca="false">INDEX(Reperes!$J$7:$J$13,WEEKDAY($A28,2))</f>
        <v>dimanche</v>
      </c>
      <c r="D28" s="22" t="n">
        <f aca="false">WEEKNUM($A28,21)</f>
        <v>3</v>
      </c>
      <c r="E28" s="22" t="str">
        <f aca="false">IFERROR(INDEX(Reperes!$B$7:$B$28,MATCH($A28,Reperes!$A$7:$A$28,0)),"")</f>
        <v/>
      </c>
      <c r="F28" s="22" t="str">
        <f aca="false">IF(SUMPRODUCT(((Reperes!$F$7:$F$28=Reperes!$B$2)+(Reperes!$F$7:$F$28="Toutes"))*(Reperes!$G$7:$G$28&lt;=$A28)*(Reperes!$H$7:$H$28&gt;=$A28))&gt;0,"Vacances","")</f>
        <v/>
      </c>
      <c r="G28" s="21" t="n">
        <f aca="false">IF(YEAR($A28-364)=2026,$A28-364,$A28-371)</f>
        <v>46047</v>
      </c>
      <c r="H28" s="22" t="str">
        <f aca="false">INDEX(Reperes!$J$7:$J$13,WEEKDAY($G28,2))</f>
        <v>dimanche</v>
      </c>
      <c r="I28" s="22" t="str">
        <f aca="false">IFERROR(INDEX(Reperes!$B$7:$B$28,MATCH($G28,Reperes!$A$7:$A$28,0)),"")</f>
        <v/>
      </c>
      <c r="J28" s="22" t="str">
        <f aca="false">IF(SUMPRODUCT(((Reperes!$F$7:$F$28=Reperes!$B$2)+(Reperes!$F$7:$F$28="Toutes"))*(Reperes!$G$7:$G$28&lt;=$G28)*(Reperes!$H$7:$H$28&gt;=$G28))&gt;0,"Vacances","")</f>
        <v/>
      </c>
      <c r="K28" s="23" t="str">
        <f aca="false">IF(AND(($E28&lt;&gt;"")=($I28&lt;&gt;""),$F28=$J28),"","Prudence : "&amp;IF(($E28&lt;&gt;"")&lt;&gt;($I28&lt;&gt;""),"statut ferie different. ","")&amp;IF($F28&lt;&gt;$J28,"statut vacances different.",""))</f>
        <v/>
      </c>
      <c r="L28" s="17"/>
      <c r="M28" s="18"/>
      <c r="N28" s="19" t="str">
        <f aca="false">IF(OR($L28="",$M28=""),"",$L28*$M28)</f>
        <v/>
      </c>
      <c r="O28" s="18"/>
      <c r="P28" s="20" t="str">
        <f aca="false">IF(OR($M28="",$O28=""),"",$O28/$M28-1)</f>
        <v/>
      </c>
    </row>
    <row r="29" customFormat="false" ht="15" hidden="false" customHeight="false" outlineLevel="0" collapsed="false">
      <c r="A29" s="14" t="n">
        <v>46412</v>
      </c>
      <c r="B29" s="15" t="str">
        <f aca="false">INDEX(Reperes!$L$7:$L$18,MONTH($A29))</f>
        <v>janvier</v>
      </c>
      <c r="C29" s="15" t="str">
        <f aca="false">INDEX(Reperes!$J$7:$J$13,WEEKDAY($A29,2))</f>
        <v>lundi</v>
      </c>
      <c r="D29" s="15" t="n">
        <f aca="false">WEEKNUM($A29,21)</f>
        <v>4</v>
      </c>
      <c r="E29" s="15" t="str">
        <f aca="false">IFERROR(INDEX(Reperes!$B$7:$B$28,MATCH($A29,Reperes!$A$7:$A$28,0)),"")</f>
        <v/>
      </c>
      <c r="F29" s="15" t="str">
        <f aca="false">IF(SUMPRODUCT(((Reperes!$F$7:$F$28=Reperes!$B$2)+(Reperes!$F$7:$F$28="Toutes"))*(Reperes!$G$7:$G$28&lt;=$A29)*(Reperes!$H$7:$H$28&gt;=$A29))&gt;0,"Vacances","")</f>
        <v/>
      </c>
      <c r="G29" s="14" t="n">
        <f aca="false">IF(YEAR($A29-364)=2026,$A29-364,$A29-371)</f>
        <v>46048</v>
      </c>
      <c r="H29" s="15" t="str">
        <f aca="false">INDEX(Reperes!$J$7:$J$13,WEEKDAY($G29,2))</f>
        <v>lundi</v>
      </c>
      <c r="I29" s="15" t="str">
        <f aca="false">IFERROR(INDEX(Reperes!$B$7:$B$28,MATCH($G29,Reperes!$A$7:$A$28,0)),"")</f>
        <v/>
      </c>
      <c r="J29" s="15" t="str">
        <f aca="false">IF(SUMPRODUCT(((Reperes!$F$7:$F$28=Reperes!$B$2)+(Reperes!$F$7:$F$28="Toutes"))*(Reperes!$G$7:$G$28&lt;=$G29)*(Reperes!$H$7:$H$28&gt;=$G29))&gt;0,"Vacances","")</f>
        <v/>
      </c>
      <c r="K29" s="16" t="str">
        <f aca="false">IF(AND(($E29&lt;&gt;"")=($I29&lt;&gt;""),$F29=$J29),"","Prudence : "&amp;IF(($E29&lt;&gt;"")&lt;&gt;($I29&lt;&gt;""),"statut ferie different. ","")&amp;IF($F29&lt;&gt;$J29,"statut vacances different.",""))</f>
        <v/>
      </c>
      <c r="L29" s="17"/>
      <c r="M29" s="18"/>
      <c r="N29" s="19" t="str">
        <f aca="false">IF(OR($L29="",$M29=""),"",$L29*$M29)</f>
        <v/>
      </c>
      <c r="O29" s="18"/>
      <c r="P29" s="20" t="str">
        <f aca="false">IF(OR($M29="",$O29=""),"",$O29/$M29-1)</f>
        <v/>
      </c>
    </row>
    <row r="30" customFormat="false" ht="15" hidden="false" customHeight="false" outlineLevel="0" collapsed="false">
      <c r="A30" s="14" t="n">
        <v>46413</v>
      </c>
      <c r="B30" s="15" t="str">
        <f aca="false">INDEX(Reperes!$L$7:$L$18,MONTH($A30))</f>
        <v>janvier</v>
      </c>
      <c r="C30" s="15" t="str">
        <f aca="false">INDEX(Reperes!$J$7:$J$13,WEEKDAY($A30,2))</f>
        <v>mardi</v>
      </c>
      <c r="D30" s="15" t="n">
        <f aca="false">WEEKNUM($A30,21)</f>
        <v>4</v>
      </c>
      <c r="E30" s="15" t="str">
        <f aca="false">IFERROR(INDEX(Reperes!$B$7:$B$28,MATCH($A30,Reperes!$A$7:$A$28,0)),"")</f>
        <v/>
      </c>
      <c r="F30" s="15" t="str">
        <f aca="false">IF(SUMPRODUCT(((Reperes!$F$7:$F$28=Reperes!$B$2)+(Reperes!$F$7:$F$28="Toutes"))*(Reperes!$G$7:$G$28&lt;=$A30)*(Reperes!$H$7:$H$28&gt;=$A30))&gt;0,"Vacances","")</f>
        <v/>
      </c>
      <c r="G30" s="14" t="n">
        <f aca="false">IF(YEAR($A30-364)=2026,$A30-364,$A30-371)</f>
        <v>46049</v>
      </c>
      <c r="H30" s="15" t="str">
        <f aca="false">INDEX(Reperes!$J$7:$J$13,WEEKDAY($G30,2))</f>
        <v>mardi</v>
      </c>
      <c r="I30" s="15" t="str">
        <f aca="false">IFERROR(INDEX(Reperes!$B$7:$B$28,MATCH($G30,Reperes!$A$7:$A$28,0)),"")</f>
        <v/>
      </c>
      <c r="J30" s="15" t="str">
        <f aca="false">IF(SUMPRODUCT(((Reperes!$F$7:$F$28=Reperes!$B$2)+(Reperes!$F$7:$F$28="Toutes"))*(Reperes!$G$7:$G$28&lt;=$G30)*(Reperes!$H$7:$H$28&gt;=$G30))&gt;0,"Vacances","")</f>
        <v/>
      </c>
      <c r="K30" s="16" t="str">
        <f aca="false">IF(AND(($E30&lt;&gt;"")=($I30&lt;&gt;""),$F30=$J30),"","Prudence : "&amp;IF(($E30&lt;&gt;"")&lt;&gt;($I30&lt;&gt;""),"statut ferie different. ","")&amp;IF($F30&lt;&gt;$J30,"statut vacances different.",""))</f>
        <v/>
      </c>
      <c r="L30" s="17"/>
      <c r="M30" s="18"/>
      <c r="N30" s="19" t="str">
        <f aca="false">IF(OR($L30="",$M30=""),"",$L30*$M30)</f>
        <v/>
      </c>
      <c r="O30" s="18"/>
      <c r="P30" s="20" t="str">
        <f aca="false">IF(OR($M30="",$O30=""),"",$O30/$M30-1)</f>
        <v/>
      </c>
    </row>
    <row r="31" customFormat="false" ht="15" hidden="false" customHeight="false" outlineLevel="0" collapsed="false">
      <c r="A31" s="14" t="n">
        <v>46414</v>
      </c>
      <c r="B31" s="15" t="str">
        <f aca="false">INDEX(Reperes!$L$7:$L$18,MONTH($A31))</f>
        <v>janvier</v>
      </c>
      <c r="C31" s="15" t="str">
        <f aca="false">INDEX(Reperes!$J$7:$J$13,WEEKDAY($A31,2))</f>
        <v>mercredi</v>
      </c>
      <c r="D31" s="15" t="n">
        <f aca="false">WEEKNUM($A31,21)</f>
        <v>4</v>
      </c>
      <c r="E31" s="15" t="str">
        <f aca="false">IFERROR(INDEX(Reperes!$B$7:$B$28,MATCH($A31,Reperes!$A$7:$A$28,0)),"")</f>
        <v/>
      </c>
      <c r="F31" s="15" t="str">
        <f aca="false">IF(SUMPRODUCT(((Reperes!$F$7:$F$28=Reperes!$B$2)+(Reperes!$F$7:$F$28="Toutes"))*(Reperes!$G$7:$G$28&lt;=$A31)*(Reperes!$H$7:$H$28&gt;=$A31))&gt;0,"Vacances","")</f>
        <v/>
      </c>
      <c r="G31" s="14" t="n">
        <f aca="false">IF(YEAR($A31-364)=2026,$A31-364,$A31-371)</f>
        <v>46050</v>
      </c>
      <c r="H31" s="15" t="str">
        <f aca="false">INDEX(Reperes!$J$7:$J$13,WEEKDAY($G31,2))</f>
        <v>mercredi</v>
      </c>
      <c r="I31" s="15" t="str">
        <f aca="false">IFERROR(INDEX(Reperes!$B$7:$B$28,MATCH($G31,Reperes!$A$7:$A$28,0)),"")</f>
        <v/>
      </c>
      <c r="J31" s="15" t="str">
        <f aca="false">IF(SUMPRODUCT(((Reperes!$F$7:$F$28=Reperes!$B$2)+(Reperes!$F$7:$F$28="Toutes"))*(Reperes!$G$7:$G$28&lt;=$G31)*(Reperes!$H$7:$H$28&gt;=$G31))&gt;0,"Vacances","")</f>
        <v/>
      </c>
      <c r="K31" s="16" t="str">
        <f aca="false">IF(AND(($E31&lt;&gt;"")=($I31&lt;&gt;""),$F31=$J31),"","Prudence : "&amp;IF(($E31&lt;&gt;"")&lt;&gt;($I31&lt;&gt;""),"statut ferie different. ","")&amp;IF($F31&lt;&gt;$J31,"statut vacances different.",""))</f>
        <v/>
      </c>
      <c r="L31" s="17"/>
      <c r="M31" s="18"/>
      <c r="N31" s="19" t="str">
        <f aca="false">IF(OR($L31="",$M31=""),"",$L31*$M31)</f>
        <v/>
      </c>
      <c r="O31" s="18"/>
      <c r="P31" s="20" t="str">
        <f aca="false">IF(OR($M31="",$O31=""),"",$O31/$M31-1)</f>
        <v/>
      </c>
    </row>
    <row r="32" customFormat="false" ht="15" hidden="false" customHeight="false" outlineLevel="0" collapsed="false">
      <c r="A32" s="14" t="n">
        <v>46415</v>
      </c>
      <c r="B32" s="15" t="str">
        <f aca="false">INDEX(Reperes!$L$7:$L$18,MONTH($A32))</f>
        <v>janvier</v>
      </c>
      <c r="C32" s="15" t="str">
        <f aca="false">INDEX(Reperes!$J$7:$J$13,WEEKDAY($A32,2))</f>
        <v>jeudi</v>
      </c>
      <c r="D32" s="15" t="n">
        <f aca="false">WEEKNUM($A32,21)</f>
        <v>4</v>
      </c>
      <c r="E32" s="15" t="str">
        <f aca="false">IFERROR(INDEX(Reperes!$B$7:$B$28,MATCH($A32,Reperes!$A$7:$A$28,0)),"")</f>
        <v/>
      </c>
      <c r="F32" s="15" t="str">
        <f aca="false">IF(SUMPRODUCT(((Reperes!$F$7:$F$28=Reperes!$B$2)+(Reperes!$F$7:$F$28="Toutes"))*(Reperes!$G$7:$G$28&lt;=$A32)*(Reperes!$H$7:$H$28&gt;=$A32))&gt;0,"Vacances","")</f>
        <v/>
      </c>
      <c r="G32" s="14" t="n">
        <f aca="false">IF(YEAR($A32-364)=2026,$A32-364,$A32-371)</f>
        <v>46051</v>
      </c>
      <c r="H32" s="15" t="str">
        <f aca="false">INDEX(Reperes!$J$7:$J$13,WEEKDAY($G32,2))</f>
        <v>jeudi</v>
      </c>
      <c r="I32" s="15" t="str">
        <f aca="false">IFERROR(INDEX(Reperes!$B$7:$B$28,MATCH($G32,Reperes!$A$7:$A$28,0)),"")</f>
        <v/>
      </c>
      <c r="J32" s="15" t="str">
        <f aca="false">IF(SUMPRODUCT(((Reperes!$F$7:$F$28=Reperes!$B$2)+(Reperes!$F$7:$F$28="Toutes"))*(Reperes!$G$7:$G$28&lt;=$G32)*(Reperes!$H$7:$H$28&gt;=$G32))&gt;0,"Vacances","")</f>
        <v/>
      </c>
      <c r="K32" s="16" t="str">
        <f aca="false">IF(AND(($E32&lt;&gt;"")=($I32&lt;&gt;""),$F32=$J32),"","Prudence : "&amp;IF(($E32&lt;&gt;"")&lt;&gt;($I32&lt;&gt;""),"statut ferie different. ","")&amp;IF($F32&lt;&gt;$J32,"statut vacances different.",""))</f>
        <v/>
      </c>
      <c r="L32" s="17"/>
      <c r="M32" s="18"/>
      <c r="N32" s="19" t="str">
        <f aca="false">IF(OR($L32="",$M32=""),"",$L32*$M32)</f>
        <v/>
      </c>
      <c r="O32" s="18"/>
      <c r="P32" s="20" t="str">
        <f aca="false">IF(OR($M32="",$O32=""),"",$O32/$M32-1)</f>
        <v/>
      </c>
    </row>
    <row r="33" customFormat="false" ht="15" hidden="false" customHeight="false" outlineLevel="0" collapsed="false">
      <c r="A33" s="14" t="n">
        <v>46416</v>
      </c>
      <c r="B33" s="15" t="str">
        <f aca="false">INDEX(Reperes!$L$7:$L$18,MONTH($A33))</f>
        <v>janvier</v>
      </c>
      <c r="C33" s="15" t="str">
        <f aca="false">INDEX(Reperes!$J$7:$J$13,WEEKDAY($A33,2))</f>
        <v>vendredi</v>
      </c>
      <c r="D33" s="15" t="n">
        <f aca="false">WEEKNUM($A33,21)</f>
        <v>4</v>
      </c>
      <c r="E33" s="15" t="str">
        <f aca="false">IFERROR(INDEX(Reperes!$B$7:$B$28,MATCH($A33,Reperes!$A$7:$A$28,0)),"")</f>
        <v/>
      </c>
      <c r="F33" s="15" t="str">
        <f aca="false">IF(SUMPRODUCT(((Reperes!$F$7:$F$28=Reperes!$B$2)+(Reperes!$F$7:$F$28="Toutes"))*(Reperes!$G$7:$G$28&lt;=$A33)*(Reperes!$H$7:$H$28&gt;=$A33))&gt;0,"Vacances","")</f>
        <v/>
      </c>
      <c r="G33" s="14" t="n">
        <f aca="false">IF(YEAR($A33-364)=2026,$A33-364,$A33-371)</f>
        <v>46052</v>
      </c>
      <c r="H33" s="15" t="str">
        <f aca="false">INDEX(Reperes!$J$7:$J$13,WEEKDAY($G33,2))</f>
        <v>vendredi</v>
      </c>
      <c r="I33" s="15" t="str">
        <f aca="false">IFERROR(INDEX(Reperes!$B$7:$B$28,MATCH($G33,Reperes!$A$7:$A$28,0)),"")</f>
        <v/>
      </c>
      <c r="J33" s="15" t="str">
        <f aca="false">IF(SUMPRODUCT(((Reperes!$F$7:$F$28=Reperes!$B$2)+(Reperes!$F$7:$F$28="Toutes"))*(Reperes!$G$7:$G$28&lt;=$G33)*(Reperes!$H$7:$H$28&gt;=$G33))&gt;0,"Vacances","")</f>
        <v/>
      </c>
      <c r="K33" s="16" t="str">
        <f aca="false">IF(AND(($E33&lt;&gt;"")=($I33&lt;&gt;""),$F33=$J33),"","Prudence : "&amp;IF(($E33&lt;&gt;"")&lt;&gt;($I33&lt;&gt;""),"statut ferie different. ","")&amp;IF($F33&lt;&gt;$J33,"statut vacances different.",""))</f>
        <v/>
      </c>
      <c r="L33" s="17"/>
      <c r="M33" s="18"/>
      <c r="N33" s="19" t="str">
        <f aca="false">IF(OR($L33="",$M33=""),"",$L33*$M33)</f>
        <v/>
      </c>
      <c r="O33" s="18"/>
      <c r="P33" s="20" t="str">
        <f aca="false">IF(OR($M33="",$O33=""),"",$O33/$M33-1)</f>
        <v/>
      </c>
    </row>
    <row r="34" customFormat="false" ht="15" hidden="false" customHeight="false" outlineLevel="0" collapsed="false">
      <c r="A34" s="21" t="n">
        <v>46417</v>
      </c>
      <c r="B34" s="22" t="str">
        <f aca="false">INDEX(Reperes!$L$7:$L$18,MONTH($A34))</f>
        <v>janvier</v>
      </c>
      <c r="C34" s="22" t="str">
        <f aca="false">INDEX(Reperes!$J$7:$J$13,WEEKDAY($A34,2))</f>
        <v>samedi</v>
      </c>
      <c r="D34" s="22" t="n">
        <f aca="false">WEEKNUM($A34,21)</f>
        <v>4</v>
      </c>
      <c r="E34" s="22" t="str">
        <f aca="false">IFERROR(INDEX(Reperes!$B$7:$B$28,MATCH($A34,Reperes!$A$7:$A$28,0)),"")</f>
        <v/>
      </c>
      <c r="F34" s="22" t="str">
        <f aca="false">IF(SUMPRODUCT(((Reperes!$F$7:$F$28=Reperes!$B$2)+(Reperes!$F$7:$F$28="Toutes"))*(Reperes!$G$7:$G$28&lt;=$A34)*(Reperes!$H$7:$H$28&gt;=$A34))&gt;0,"Vacances","")</f>
        <v/>
      </c>
      <c r="G34" s="21" t="n">
        <f aca="false">IF(YEAR($A34-364)=2026,$A34-364,$A34-371)</f>
        <v>46053</v>
      </c>
      <c r="H34" s="22" t="str">
        <f aca="false">INDEX(Reperes!$J$7:$J$13,WEEKDAY($G34,2))</f>
        <v>samedi</v>
      </c>
      <c r="I34" s="22" t="str">
        <f aca="false">IFERROR(INDEX(Reperes!$B$7:$B$28,MATCH($G34,Reperes!$A$7:$A$28,0)),"")</f>
        <v/>
      </c>
      <c r="J34" s="22" t="str">
        <f aca="false">IF(SUMPRODUCT(((Reperes!$F$7:$F$28=Reperes!$B$2)+(Reperes!$F$7:$F$28="Toutes"))*(Reperes!$G$7:$G$28&lt;=$G34)*(Reperes!$H$7:$H$28&gt;=$G34))&gt;0,"Vacances","")</f>
        <v/>
      </c>
      <c r="K34" s="23" t="str">
        <f aca="false">IF(AND(($E34&lt;&gt;"")=($I34&lt;&gt;""),$F34=$J34),"","Prudence : "&amp;IF(($E34&lt;&gt;"")&lt;&gt;($I34&lt;&gt;""),"statut ferie different. ","")&amp;IF($F34&lt;&gt;$J34,"statut vacances different.",""))</f>
        <v/>
      </c>
      <c r="L34" s="17"/>
      <c r="M34" s="18"/>
      <c r="N34" s="19" t="str">
        <f aca="false">IF(OR($L34="",$M34=""),"",$L34*$M34)</f>
        <v/>
      </c>
      <c r="O34" s="18"/>
      <c r="P34" s="20" t="str">
        <f aca="false">IF(OR($M34="",$O34=""),"",$O34/$M34-1)</f>
        <v/>
      </c>
    </row>
    <row r="35" customFormat="false" ht="15" hidden="false" customHeight="false" outlineLevel="0" collapsed="false">
      <c r="A35" s="21" t="n">
        <v>46418</v>
      </c>
      <c r="B35" s="22" t="str">
        <f aca="false">INDEX(Reperes!$L$7:$L$18,MONTH($A35))</f>
        <v>janvier</v>
      </c>
      <c r="C35" s="22" t="str">
        <f aca="false">INDEX(Reperes!$J$7:$J$13,WEEKDAY($A35,2))</f>
        <v>dimanche</v>
      </c>
      <c r="D35" s="22" t="n">
        <f aca="false">WEEKNUM($A35,21)</f>
        <v>4</v>
      </c>
      <c r="E35" s="22" t="str">
        <f aca="false">IFERROR(INDEX(Reperes!$B$7:$B$28,MATCH($A35,Reperes!$A$7:$A$28,0)),"")</f>
        <v/>
      </c>
      <c r="F35" s="22" t="str">
        <f aca="false">IF(SUMPRODUCT(((Reperes!$F$7:$F$28=Reperes!$B$2)+(Reperes!$F$7:$F$28="Toutes"))*(Reperes!$G$7:$G$28&lt;=$A35)*(Reperes!$H$7:$H$28&gt;=$A35))&gt;0,"Vacances","")</f>
        <v/>
      </c>
      <c r="G35" s="21" t="n">
        <f aca="false">IF(YEAR($A35-364)=2026,$A35-364,$A35-371)</f>
        <v>46054</v>
      </c>
      <c r="H35" s="22" t="str">
        <f aca="false">INDEX(Reperes!$J$7:$J$13,WEEKDAY($G35,2))</f>
        <v>dimanche</v>
      </c>
      <c r="I35" s="22" t="str">
        <f aca="false">IFERROR(INDEX(Reperes!$B$7:$B$28,MATCH($G35,Reperes!$A$7:$A$28,0)),"")</f>
        <v/>
      </c>
      <c r="J35" s="22" t="str">
        <f aca="false">IF(SUMPRODUCT(((Reperes!$F$7:$F$28=Reperes!$B$2)+(Reperes!$F$7:$F$28="Toutes"))*(Reperes!$G$7:$G$28&lt;=$G35)*(Reperes!$H$7:$H$28&gt;=$G35))&gt;0,"Vacances","")</f>
        <v/>
      </c>
      <c r="K35" s="23" t="str">
        <f aca="false">IF(AND(($E35&lt;&gt;"")=($I35&lt;&gt;""),$F35=$J35),"","Prudence : "&amp;IF(($E35&lt;&gt;"")&lt;&gt;($I35&lt;&gt;""),"statut ferie different. ","")&amp;IF($F35&lt;&gt;$J35,"statut vacances different.",""))</f>
        <v/>
      </c>
      <c r="L35" s="17"/>
      <c r="M35" s="18"/>
      <c r="N35" s="19" t="str">
        <f aca="false">IF(OR($L35="",$M35=""),"",$L35*$M35)</f>
        <v/>
      </c>
      <c r="O35" s="18"/>
      <c r="P35" s="20" t="str">
        <f aca="false">IF(OR($M35="",$O35=""),"",$O35/$M35-1)</f>
        <v/>
      </c>
    </row>
    <row r="36" customFormat="false" ht="15" hidden="false" customHeight="false" outlineLevel="0" collapsed="false">
      <c r="A36" s="14" t="n">
        <v>46419</v>
      </c>
      <c r="B36" s="15" t="str">
        <f aca="false">INDEX(Reperes!$L$7:$L$18,MONTH($A36))</f>
        <v>fevrier</v>
      </c>
      <c r="C36" s="15" t="str">
        <f aca="false">INDEX(Reperes!$J$7:$J$13,WEEKDAY($A36,2))</f>
        <v>lundi</v>
      </c>
      <c r="D36" s="15" t="n">
        <f aca="false">WEEKNUM($A36,21)</f>
        <v>5</v>
      </c>
      <c r="E36" s="15" t="str">
        <f aca="false">IFERROR(INDEX(Reperes!$B$7:$B$28,MATCH($A36,Reperes!$A$7:$A$28,0)),"")</f>
        <v/>
      </c>
      <c r="F36" s="15" t="str">
        <f aca="false">IF(SUMPRODUCT(((Reperes!$F$7:$F$28=Reperes!$B$2)+(Reperes!$F$7:$F$28="Toutes"))*(Reperes!$G$7:$G$28&lt;=$A36)*(Reperes!$H$7:$H$28&gt;=$A36))&gt;0,"Vacances","")</f>
        <v/>
      </c>
      <c r="G36" s="14" t="n">
        <f aca="false">IF(YEAR($A36-364)=2026,$A36-364,$A36-371)</f>
        <v>46055</v>
      </c>
      <c r="H36" s="15" t="str">
        <f aca="false">INDEX(Reperes!$J$7:$J$13,WEEKDAY($G36,2))</f>
        <v>lundi</v>
      </c>
      <c r="I36" s="15" t="str">
        <f aca="false">IFERROR(INDEX(Reperes!$B$7:$B$28,MATCH($G36,Reperes!$A$7:$A$28,0)),"")</f>
        <v/>
      </c>
      <c r="J36" s="15" t="str">
        <f aca="false">IF(SUMPRODUCT(((Reperes!$F$7:$F$28=Reperes!$B$2)+(Reperes!$F$7:$F$28="Toutes"))*(Reperes!$G$7:$G$28&lt;=$G36)*(Reperes!$H$7:$H$28&gt;=$G36))&gt;0,"Vacances","")</f>
        <v/>
      </c>
      <c r="K36" s="16" t="str">
        <f aca="false">IF(AND(($E36&lt;&gt;"")=($I36&lt;&gt;""),$F36=$J36),"","Prudence : "&amp;IF(($E36&lt;&gt;"")&lt;&gt;($I36&lt;&gt;""),"statut ferie different. ","")&amp;IF($F36&lt;&gt;$J36,"statut vacances different.",""))</f>
        <v/>
      </c>
      <c r="L36" s="17"/>
      <c r="M36" s="18"/>
      <c r="N36" s="19" t="str">
        <f aca="false">IF(OR($L36="",$M36=""),"",$L36*$M36)</f>
        <v/>
      </c>
      <c r="O36" s="18"/>
      <c r="P36" s="20" t="str">
        <f aca="false">IF(OR($M36="",$O36=""),"",$O36/$M36-1)</f>
        <v/>
      </c>
    </row>
    <row r="37" customFormat="false" ht="15" hidden="false" customHeight="false" outlineLevel="0" collapsed="false">
      <c r="A37" s="14" t="n">
        <v>46420</v>
      </c>
      <c r="B37" s="15" t="str">
        <f aca="false">INDEX(Reperes!$L$7:$L$18,MONTH($A37))</f>
        <v>fevrier</v>
      </c>
      <c r="C37" s="15" t="str">
        <f aca="false">INDEX(Reperes!$J$7:$J$13,WEEKDAY($A37,2))</f>
        <v>mardi</v>
      </c>
      <c r="D37" s="15" t="n">
        <f aca="false">WEEKNUM($A37,21)</f>
        <v>5</v>
      </c>
      <c r="E37" s="15" t="str">
        <f aca="false">IFERROR(INDEX(Reperes!$B$7:$B$28,MATCH($A37,Reperes!$A$7:$A$28,0)),"")</f>
        <v/>
      </c>
      <c r="F37" s="15" t="str">
        <f aca="false">IF(SUMPRODUCT(((Reperes!$F$7:$F$28=Reperes!$B$2)+(Reperes!$F$7:$F$28="Toutes"))*(Reperes!$G$7:$G$28&lt;=$A37)*(Reperes!$H$7:$H$28&gt;=$A37))&gt;0,"Vacances","")</f>
        <v/>
      </c>
      <c r="G37" s="14" t="n">
        <f aca="false">IF(YEAR($A37-364)=2026,$A37-364,$A37-371)</f>
        <v>46056</v>
      </c>
      <c r="H37" s="15" t="str">
        <f aca="false">INDEX(Reperes!$J$7:$J$13,WEEKDAY($G37,2))</f>
        <v>mardi</v>
      </c>
      <c r="I37" s="15" t="str">
        <f aca="false">IFERROR(INDEX(Reperes!$B$7:$B$28,MATCH($G37,Reperes!$A$7:$A$28,0)),"")</f>
        <v/>
      </c>
      <c r="J37" s="15" t="str">
        <f aca="false">IF(SUMPRODUCT(((Reperes!$F$7:$F$28=Reperes!$B$2)+(Reperes!$F$7:$F$28="Toutes"))*(Reperes!$G$7:$G$28&lt;=$G37)*(Reperes!$H$7:$H$28&gt;=$G37))&gt;0,"Vacances","")</f>
        <v/>
      </c>
      <c r="K37" s="16" t="str">
        <f aca="false">IF(AND(($E37&lt;&gt;"")=($I37&lt;&gt;""),$F37=$J37),"","Prudence : "&amp;IF(($E37&lt;&gt;"")&lt;&gt;($I37&lt;&gt;""),"statut ferie different. ","")&amp;IF($F37&lt;&gt;$J37,"statut vacances different.",""))</f>
        <v/>
      </c>
      <c r="L37" s="17"/>
      <c r="M37" s="18"/>
      <c r="N37" s="19" t="str">
        <f aca="false">IF(OR($L37="",$M37=""),"",$L37*$M37)</f>
        <v/>
      </c>
      <c r="O37" s="18"/>
      <c r="P37" s="20" t="str">
        <f aca="false">IF(OR($M37="",$O37=""),"",$O37/$M37-1)</f>
        <v/>
      </c>
    </row>
    <row r="38" customFormat="false" ht="15" hidden="false" customHeight="false" outlineLevel="0" collapsed="false">
      <c r="A38" s="14" t="n">
        <v>46421</v>
      </c>
      <c r="B38" s="15" t="str">
        <f aca="false">INDEX(Reperes!$L$7:$L$18,MONTH($A38))</f>
        <v>fevrier</v>
      </c>
      <c r="C38" s="15" t="str">
        <f aca="false">INDEX(Reperes!$J$7:$J$13,WEEKDAY($A38,2))</f>
        <v>mercredi</v>
      </c>
      <c r="D38" s="15" t="n">
        <f aca="false">WEEKNUM($A38,21)</f>
        <v>5</v>
      </c>
      <c r="E38" s="15" t="str">
        <f aca="false">IFERROR(INDEX(Reperes!$B$7:$B$28,MATCH($A38,Reperes!$A$7:$A$28,0)),"")</f>
        <v/>
      </c>
      <c r="F38" s="15" t="str">
        <f aca="false">IF(SUMPRODUCT(((Reperes!$F$7:$F$28=Reperes!$B$2)+(Reperes!$F$7:$F$28="Toutes"))*(Reperes!$G$7:$G$28&lt;=$A38)*(Reperes!$H$7:$H$28&gt;=$A38))&gt;0,"Vacances","")</f>
        <v/>
      </c>
      <c r="G38" s="14" t="n">
        <f aca="false">IF(YEAR($A38-364)=2026,$A38-364,$A38-371)</f>
        <v>46057</v>
      </c>
      <c r="H38" s="15" t="str">
        <f aca="false">INDEX(Reperes!$J$7:$J$13,WEEKDAY($G38,2))</f>
        <v>mercredi</v>
      </c>
      <c r="I38" s="15" t="str">
        <f aca="false">IFERROR(INDEX(Reperes!$B$7:$B$28,MATCH($G38,Reperes!$A$7:$A$28,0)),"")</f>
        <v/>
      </c>
      <c r="J38" s="15" t="str">
        <f aca="false">IF(SUMPRODUCT(((Reperes!$F$7:$F$28=Reperes!$B$2)+(Reperes!$F$7:$F$28="Toutes"))*(Reperes!$G$7:$G$28&lt;=$G38)*(Reperes!$H$7:$H$28&gt;=$G38))&gt;0,"Vacances","")</f>
        <v/>
      </c>
      <c r="K38" s="16" t="str">
        <f aca="false">IF(AND(($E38&lt;&gt;"")=($I38&lt;&gt;""),$F38=$J38),"","Prudence : "&amp;IF(($E38&lt;&gt;"")&lt;&gt;($I38&lt;&gt;""),"statut ferie different. ","")&amp;IF($F38&lt;&gt;$J38,"statut vacances different.",""))</f>
        <v/>
      </c>
      <c r="L38" s="17"/>
      <c r="M38" s="18"/>
      <c r="N38" s="19" t="str">
        <f aca="false">IF(OR($L38="",$M38=""),"",$L38*$M38)</f>
        <v/>
      </c>
      <c r="O38" s="18"/>
      <c r="P38" s="20" t="str">
        <f aca="false">IF(OR($M38="",$O38=""),"",$O38/$M38-1)</f>
        <v/>
      </c>
    </row>
    <row r="39" customFormat="false" ht="15" hidden="false" customHeight="false" outlineLevel="0" collapsed="false">
      <c r="A39" s="14" t="n">
        <v>46422</v>
      </c>
      <c r="B39" s="15" t="str">
        <f aca="false">INDEX(Reperes!$L$7:$L$18,MONTH($A39))</f>
        <v>fevrier</v>
      </c>
      <c r="C39" s="15" t="str">
        <f aca="false">INDEX(Reperes!$J$7:$J$13,WEEKDAY($A39,2))</f>
        <v>jeudi</v>
      </c>
      <c r="D39" s="15" t="n">
        <f aca="false">WEEKNUM($A39,21)</f>
        <v>5</v>
      </c>
      <c r="E39" s="15" t="str">
        <f aca="false">IFERROR(INDEX(Reperes!$B$7:$B$28,MATCH($A39,Reperes!$A$7:$A$28,0)),"")</f>
        <v/>
      </c>
      <c r="F39" s="15" t="str">
        <f aca="false">IF(SUMPRODUCT(((Reperes!$F$7:$F$28=Reperes!$B$2)+(Reperes!$F$7:$F$28="Toutes"))*(Reperes!$G$7:$G$28&lt;=$A39)*(Reperes!$H$7:$H$28&gt;=$A39))&gt;0,"Vacances","")</f>
        <v/>
      </c>
      <c r="G39" s="14" t="n">
        <f aca="false">IF(YEAR($A39-364)=2026,$A39-364,$A39-371)</f>
        <v>46058</v>
      </c>
      <c r="H39" s="15" t="str">
        <f aca="false">INDEX(Reperes!$J$7:$J$13,WEEKDAY($G39,2))</f>
        <v>jeudi</v>
      </c>
      <c r="I39" s="15" t="str">
        <f aca="false">IFERROR(INDEX(Reperes!$B$7:$B$28,MATCH($G39,Reperes!$A$7:$A$28,0)),"")</f>
        <v/>
      </c>
      <c r="J39" s="15" t="str">
        <f aca="false">IF(SUMPRODUCT(((Reperes!$F$7:$F$28=Reperes!$B$2)+(Reperes!$F$7:$F$28="Toutes"))*(Reperes!$G$7:$G$28&lt;=$G39)*(Reperes!$H$7:$H$28&gt;=$G39))&gt;0,"Vacances","")</f>
        <v/>
      </c>
      <c r="K39" s="16" t="str">
        <f aca="false">IF(AND(($E39&lt;&gt;"")=($I39&lt;&gt;""),$F39=$J39),"","Prudence : "&amp;IF(($E39&lt;&gt;"")&lt;&gt;($I39&lt;&gt;""),"statut ferie different. ","")&amp;IF($F39&lt;&gt;$J39,"statut vacances different.",""))</f>
        <v/>
      </c>
      <c r="L39" s="17"/>
      <c r="M39" s="18"/>
      <c r="N39" s="19" t="str">
        <f aca="false">IF(OR($L39="",$M39=""),"",$L39*$M39)</f>
        <v/>
      </c>
      <c r="O39" s="18"/>
      <c r="P39" s="20" t="str">
        <f aca="false">IF(OR($M39="",$O39=""),"",$O39/$M39-1)</f>
        <v/>
      </c>
    </row>
    <row r="40" customFormat="false" ht="15" hidden="false" customHeight="false" outlineLevel="0" collapsed="false">
      <c r="A40" s="14" t="n">
        <v>46423</v>
      </c>
      <c r="B40" s="15" t="str">
        <f aca="false">INDEX(Reperes!$L$7:$L$18,MONTH($A40))</f>
        <v>fevrier</v>
      </c>
      <c r="C40" s="15" t="str">
        <f aca="false">INDEX(Reperes!$J$7:$J$13,WEEKDAY($A40,2))</f>
        <v>vendredi</v>
      </c>
      <c r="D40" s="15" t="n">
        <f aca="false">WEEKNUM($A40,21)</f>
        <v>5</v>
      </c>
      <c r="E40" s="15" t="str">
        <f aca="false">IFERROR(INDEX(Reperes!$B$7:$B$28,MATCH($A40,Reperes!$A$7:$A$28,0)),"")</f>
        <v/>
      </c>
      <c r="F40" s="15" t="str">
        <f aca="false">IF(SUMPRODUCT(((Reperes!$F$7:$F$28=Reperes!$B$2)+(Reperes!$F$7:$F$28="Toutes"))*(Reperes!$G$7:$G$28&lt;=$A40)*(Reperes!$H$7:$H$28&gt;=$A40))&gt;0,"Vacances","")</f>
        <v/>
      </c>
      <c r="G40" s="14" t="n">
        <f aca="false">IF(YEAR($A40-364)=2026,$A40-364,$A40-371)</f>
        <v>46059</v>
      </c>
      <c r="H40" s="15" t="str">
        <f aca="false">INDEX(Reperes!$J$7:$J$13,WEEKDAY($G40,2))</f>
        <v>vendredi</v>
      </c>
      <c r="I40" s="15" t="str">
        <f aca="false">IFERROR(INDEX(Reperes!$B$7:$B$28,MATCH($G40,Reperes!$A$7:$A$28,0)),"")</f>
        <v/>
      </c>
      <c r="J40" s="15" t="str">
        <f aca="false">IF(SUMPRODUCT(((Reperes!$F$7:$F$28=Reperes!$B$2)+(Reperes!$F$7:$F$28="Toutes"))*(Reperes!$G$7:$G$28&lt;=$G40)*(Reperes!$H$7:$H$28&gt;=$G40))&gt;0,"Vacances","")</f>
        <v/>
      </c>
      <c r="K40" s="16" t="str">
        <f aca="false">IF(AND(($E40&lt;&gt;"")=($I40&lt;&gt;""),$F40=$J40),"","Prudence : "&amp;IF(($E40&lt;&gt;"")&lt;&gt;($I40&lt;&gt;""),"statut ferie different. ","")&amp;IF($F40&lt;&gt;$J40,"statut vacances different.",""))</f>
        <v/>
      </c>
      <c r="L40" s="17"/>
      <c r="M40" s="18"/>
      <c r="N40" s="19" t="str">
        <f aca="false">IF(OR($L40="",$M40=""),"",$L40*$M40)</f>
        <v/>
      </c>
      <c r="O40" s="18"/>
      <c r="P40" s="20" t="str">
        <f aca="false">IF(OR($M40="",$O40=""),"",$O40/$M40-1)</f>
        <v/>
      </c>
    </row>
    <row r="41" customFormat="false" ht="15" hidden="false" customHeight="false" outlineLevel="0" collapsed="false">
      <c r="A41" s="21" t="n">
        <v>46424</v>
      </c>
      <c r="B41" s="22" t="str">
        <f aca="false">INDEX(Reperes!$L$7:$L$18,MONTH($A41))</f>
        <v>fevrier</v>
      </c>
      <c r="C41" s="22" t="str">
        <f aca="false">INDEX(Reperes!$J$7:$J$13,WEEKDAY($A41,2))</f>
        <v>samedi</v>
      </c>
      <c r="D41" s="22" t="n">
        <f aca="false">WEEKNUM($A41,21)</f>
        <v>5</v>
      </c>
      <c r="E41" s="22" t="str">
        <f aca="false">IFERROR(INDEX(Reperes!$B$7:$B$28,MATCH($A41,Reperes!$A$7:$A$28,0)),"")</f>
        <v/>
      </c>
      <c r="F41" s="22" t="str">
        <f aca="false">IF(SUMPRODUCT(((Reperes!$F$7:$F$28=Reperes!$B$2)+(Reperes!$F$7:$F$28="Toutes"))*(Reperes!$G$7:$G$28&lt;=$A41)*(Reperes!$H$7:$H$28&gt;=$A41))&gt;0,"Vacances","")</f>
        <v/>
      </c>
      <c r="G41" s="21" t="n">
        <f aca="false">IF(YEAR($A41-364)=2026,$A41-364,$A41-371)</f>
        <v>46060</v>
      </c>
      <c r="H41" s="22" t="str">
        <f aca="false">INDEX(Reperes!$J$7:$J$13,WEEKDAY($G41,2))</f>
        <v>samedi</v>
      </c>
      <c r="I41" s="22" t="str">
        <f aca="false">IFERROR(INDEX(Reperes!$B$7:$B$28,MATCH($G41,Reperes!$A$7:$A$28,0)),"")</f>
        <v/>
      </c>
      <c r="J41" s="22" t="str">
        <f aca="false">IF(SUMPRODUCT(((Reperes!$F$7:$F$28=Reperes!$B$2)+(Reperes!$F$7:$F$28="Toutes"))*(Reperes!$G$7:$G$28&lt;=$G41)*(Reperes!$H$7:$H$28&gt;=$G41))&gt;0,"Vacances","")</f>
        <v>Vacances</v>
      </c>
      <c r="K41" s="23" t="str">
        <f aca="false">IF(AND(($E41&lt;&gt;"")=($I41&lt;&gt;""),$F41=$J41),"","Prudence : "&amp;IF(($E41&lt;&gt;"")&lt;&gt;($I41&lt;&gt;""),"statut ferie different. ","")&amp;IF($F41&lt;&gt;$J41,"statut vacances different.",""))</f>
        <v>Prudence : statut vacances different.</v>
      </c>
      <c r="L41" s="17"/>
      <c r="M41" s="18"/>
      <c r="N41" s="19" t="str">
        <f aca="false">IF(OR($L41="",$M41=""),"",$L41*$M41)</f>
        <v/>
      </c>
      <c r="O41" s="18"/>
      <c r="P41" s="20" t="str">
        <f aca="false">IF(OR($M41="",$O41=""),"",$O41/$M41-1)</f>
        <v/>
      </c>
    </row>
    <row r="42" customFormat="false" ht="15" hidden="false" customHeight="false" outlineLevel="0" collapsed="false">
      <c r="A42" s="21" t="n">
        <v>46425</v>
      </c>
      <c r="B42" s="22" t="str">
        <f aca="false">INDEX(Reperes!$L$7:$L$18,MONTH($A42))</f>
        <v>fevrier</v>
      </c>
      <c r="C42" s="22" t="str">
        <f aca="false">INDEX(Reperes!$J$7:$J$13,WEEKDAY($A42,2))</f>
        <v>dimanche</v>
      </c>
      <c r="D42" s="22" t="n">
        <f aca="false">WEEKNUM($A42,21)</f>
        <v>5</v>
      </c>
      <c r="E42" s="22" t="str">
        <f aca="false">IFERROR(INDEX(Reperes!$B$7:$B$28,MATCH($A42,Reperes!$A$7:$A$28,0)),"")</f>
        <v/>
      </c>
      <c r="F42" s="22" t="str">
        <f aca="false">IF(SUMPRODUCT(((Reperes!$F$7:$F$28=Reperes!$B$2)+(Reperes!$F$7:$F$28="Toutes"))*(Reperes!$G$7:$G$28&lt;=$A42)*(Reperes!$H$7:$H$28&gt;=$A42))&gt;0,"Vacances","")</f>
        <v/>
      </c>
      <c r="G42" s="21" t="n">
        <f aca="false">IF(YEAR($A42-364)=2026,$A42-364,$A42-371)</f>
        <v>46061</v>
      </c>
      <c r="H42" s="22" t="str">
        <f aca="false">INDEX(Reperes!$J$7:$J$13,WEEKDAY($G42,2))</f>
        <v>dimanche</v>
      </c>
      <c r="I42" s="22" t="str">
        <f aca="false">IFERROR(INDEX(Reperes!$B$7:$B$28,MATCH($G42,Reperes!$A$7:$A$28,0)),"")</f>
        <v/>
      </c>
      <c r="J42" s="22" t="str">
        <f aca="false">IF(SUMPRODUCT(((Reperes!$F$7:$F$28=Reperes!$B$2)+(Reperes!$F$7:$F$28="Toutes"))*(Reperes!$G$7:$G$28&lt;=$G42)*(Reperes!$H$7:$H$28&gt;=$G42))&gt;0,"Vacances","")</f>
        <v>Vacances</v>
      </c>
      <c r="K42" s="23" t="str">
        <f aca="false">IF(AND(($E42&lt;&gt;"")=($I42&lt;&gt;""),$F42=$J42),"","Prudence : "&amp;IF(($E42&lt;&gt;"")&lt;&gt;($I42&lt;&gt;""),"statut ferie different. ","")&amp;IF($F42&lt;&gt;$J42,"statut vacances different.",""))</f>
        <v>Prudence : statut vacances different.</v>
      </c>
      <c r="L42" s="17"/>
      <c r="M42" s="18"/>
      <c r="N42" s="19" t="str">
        <f aca="false">IF(OR($L42="",$M42=""),"",$L42*$M42)</f>
        <v/>
      </c>
      <c r="O42" s="18"/>
      <c r="P42" s="20" t="str">
        <f aca="false">IF(OR($M42="",$O42=""),"",$O42/$M42-1)</f>
        <v/>
      </c>
    </row>
    <row r="43" customFormat="false" ht="15" hidden="false" customHeight="false" outlineLevel="0" collapsed="false">
      <c r="A43" s="14" t="n">
        <v>46426</v>
      </c>
      <c r="B43" s="15" t="str">
        <f aca="false">INDEX(Reperes!$L$7:$L$18,MONTH($A43))</f>
        <v>fevrier</v>
      </c>
      <c r="C43" s="15" t="str">
        <f aca="false">INDEX(Reperes!$J$7:$J$13,WEEKDAY($A43,2))</f>
        <v>lundi</v>
      </c>
      <c r="D43" s="15" t="n">
        <f aca="false">WEEKNUM($A43,21)</f>
        <v>6</v>
      </c>
      <c r="E43" s="15" t="str">
        <f aca="false">IFERROR(INDEX(Reperes!$B$7:$B$28,MATCH($A43,Reperes!$A$7:$A$28,0)),"")</f>
        <v/>
      </c>
      <c r="F43" s="15" t="str">
        <f aca="false">IF(SUMPRODUCT(((Reperes!$F$7:$F$28=Reperes!$B$2)+(Reperes!$F$7:$F$28="Toutes"))*(Reperes!$G$7:$G$28&lt;=$A43)*(Reperes!$H$7:$H$28&gt;=$A43))&gt;0,"Vacances","")</f>
        <v/>
      </c>
      <c r="G43" s="14" t="n">
        <f aca="false">IF(YEAR($A43-364)=2026,$A43-364,$A43-371)</f>
        <v>46062</v>
      </c>
      <c r="H43" s="15" t="str">
        <f aca="false">INDEX(Reperes!$J$7:$J$13,WEEKDAY($G43,2))</f>
        <v>lundi</v>
      </c>
      <c r="I43" s="15" t="str">
        <f aca="false">IFERROR(INDEX(Reperes!$B$7:$B$28,MATCH($G43,Reperes!$A$7:$A$28,0)),"")</f>
        <v/>
      </c>
      <c r="J43" s="15" t="str">
        <f aca="false">IF(SUMPRODUCT(((Reperes!$F$7:$F$28=Reperes!$B$2)+(Reperes!$F$7:$F$28="Toutes"))*(Reperes!$G$7:$G$28&lt;=$G43)*(Reperes!$H$7:$H$28&gt;=$G43))&gt;0,"Vacances","")</f>
        <v>Vacances</v>
      </c>
      <c r="K43" s="16" t="str">
        <f aca="false">IF(AND(($E43&lt;&gt;"")=($I43&lt;&gt;""),$F43=$J43),"","Prudence : "&amp;IF(($E43&lt;&gt;"")&lt;&gt;($I43&lt;&gt;""),"statut ferie different. ","")&amp;IF($F43&lt;&gt;$J43,"statut vacances different.",""))</f>
        <v>Prudence : statut vacances different.</v>
      </c>
      <c r="L43" s="17"/>
      <c r="M43" s="18"/>
      <c r="N43" s="19" t="str">
        <f aca="false">IF(OR($L43="",$M43=""),"",$L43*$M43)</f>
        <v/>
      </c>
      <c r="O43" s="18"/>
      <c r="P43" s="20" t="str">
        <f aca="false">IF(OR($M43="",$O43=""),"",$O43/$M43-1)</f>
        <v/>
      </c>
    </row>
    <row r="44" customFormat="false" ht="15" hidden="false" customHeight="false" outlineLevel="0" collapsed="false">
      <c r="A44" s="14" t="n">
        <v>46427</v>
      </c>
      <c r="B44" s="15" t="str">
        <f aca="false">INDEX(Reperes!$L$7:$L$18,MONTH($A44))</f>
        <v>fevrier</v>
      </c>
      <c r="C44" s="15" t="str">
        <f aca="false">INDEX(Reperes!$J$7:$J$13,WEEKDAY($A44,2))</f>
        <v>mardi</v>
      </c>
      <c r="D44" s="15" t="n">
        <f aca="false">WEEKNUM($A44,21)</f>
        <v>6</v>
      </c>
      <c r="E44" s="15" t="str">
        <f aca="false">IFERROR(INDEX(Reperes!$B$7:$B$28,MATCH($A44,Reperes!$A$7:$A$28,0)),"")</f>
        <v/>
      </c>
      <c r="F44" s="15" t="str">
        <f aca="false">IF(SUMPRODUCT(((Reperes!$F$7:$F$28=Reperes!$B$2)+(Reperes!$F$7:$F$28="Toutes"))*(Reperes!$G$7:$G$28&lt;=$A44)*(Reperes!$H$7:$H$28&gt;=$A44))&gt;0,"Vacances","")</f>
        <v/>
      </c>
      <c r="G44" s="14" t="n">
        <f aca="false">IF(YEAR($A44-364)=2026,$A44-364,$A44-371)</f>
        <v>46063</v>
      </c>
      <c r="H44" s="15" t="str">
        <f aca="false">INDEX(Reperes!$J$7:$J$13,WEEKDAY($G44,2))</f>
        <v>mardi</v>
      </c>
      <c r="I44" s="15" t="str">
        <f aca="false">IFERROR(INDEX(Reperes!$B$7:$B$28,MATCH($G44,Reperes!$A$7:$A$28,0)),"")</f>
        <v/>
      </c>
      <c r="J44" s="15" t="str">
        <f aca="false">IF(SUMPRODUCT(((Reperes!$F$7:$F$28=Reperes!$B$2)+(Reperes!$F$7:$F$28="Toutes"))*(Reperes!$G$7:$G$28&lt;=$G44)*(Reperes!$H$7:$H$28&gt;=$G44))&gt;0,"Vacances","")</f>
        <v>Vacances</v>
      </c>
      <c r="K44" s="16" t="str">
        <f aca="false">IF(AND(($E44&lt;&gt;"")=($I44&lt;&gt;""),$F44=$J44),"","Prudence : "&amp;IF(($E44&lt;&gt;"")&lt;&gt;($I44&lt;&gt;""),"statut ferie different. ","")&amp;IF($F44&lt;&gt;$J44,"statut vacances different.",""))</f>
        <v>Prudence : statut vacances different.</v>
      </c>
      <c r="L44" s="17"/>
      <c r="M44" s="18"/>
      <c r="N44" s="19" t="str">
        <f aca="false">IF(OR($L44="",$M44=""),"",$L44*$M44)</f>
        <v/>
      </c>
      <c r="O44" s="18"/>
      <c r="P44" s="20" t="str">
        <f aca="false">IF(OR($M44="",$O44=""),"",$O44/$M44-1)</f>
        <v/>
      </c>
    </row>
    <row r="45" customFormat="false" ht="15" hidden="false" customHeight="false" outlineLevel="0" collapsed="false">
      <c r="A45" s="14" t="n">
        <v>46428</v>
      </c>
      <c r="B45" s="15" t="str">
        <f aca="false">INDEX(Reperes!$L$7:$L$18,MONTH($A45))</f>
        <v>fevrier</v>
      </c>
      <c r="C45" s="15" t="str">
        <f aca="false">INDEX(Reperes!$J$7:$J$13,WEEKDAY($A45,2))</f>
        <v>mercredi</v>
      </c>
      <c r="D45" s="15" t="n">
        <f aca="false">WEEKNUM($A45,21)</f>
        <v>6</v>
      </c>
      <c r="E45" s="15" t="str">
        <f aca="false">IFERROR(INDEX(Reperes!$B$7:$B$28,MATCH($A45,Reperes!$A$7:$A$28,0)),"")</f>
        <v/>
      </c>
      <c r="F45" s="15" t="str">
        <f aca="false">IF(SUMPRODUCT(((Reperes!$F$7:$F$28=Reperes!$B$2)+(Reperes!$F$7:$F$28="Toutes"))*(Reperes!$G$7:$G$28&lt;=$A45)*(Reperes!$H$7:$H$28&gt;=$A45))&gt;0,"Vacances","")</f>
        <v/>
      </c>
      <c r="G45" s="14" t="n">
        <f aca="false">IF(YEAR($A45-364)=2026,$A45-364,$A45-371)</f>
        <v>46064</v>
      </c>
      <c r="H45" s="15" t="str">
        <f aca="false">INDEX(Reperes!$J$7:$J$13,WEEKDAY($G45,2))</f>
        <v>mercredi</v>
      </c>
      <c r="I45" s="15" t="str">
        <f aca="false">IFERROR(INDEX(Reperes!$B$7:$B$28,MATCH($G45,Reperes!$A$7:$A$28,0)),"")</f>
        <v/>
      </c>
      <c r="J45" s="15" t="str">
        <f aca="false">IF(SUMPRODUCT(((Reperes!$F$7:$F$28=Reperes!$B$2)+(Reperes!$F$7:$F$28="Toutes"))*(Reperes!$G$7:$G$28&lt;=$G45)*(Reperes!$H$7:$H$28&gt;=$G45))&gt;0,"Vacances","")</f>
        <v>Vacances</v>
      </c>
      <c r="K45" s="16" t="str">
        <f aca="false">IF(AND(($E45&lt;&gt;"")=($I45&lt;&gt;""),$F45=$J45),"","Prudence : "&amp;IF(($E45&lt;&gt;"")&lt;&gt;($I45&lt;&gt;""),"statut ferie different. ","")&amp;IF($F45&lt;&gt;$J45,"statut vacances different.",""))</f>
        <v>Prudence : statut vacances different.</v>
      </c>
      <c r="L45" s="17"/>
      <c r="M45" s="18"/>
      <c r="N45" s="19" t="str">
        <f aca="false">IF(OR($L45="",$M45=""),"",$L45*$M45)</f>
        <v/>
      </c>
      <c r="O45" s="18"/>
      <c r="P45" s="20" t="str">
        <f aca="false">IF(OR($M45="",$O45=""),"",$O45/$M45-1)</f>
        <v/>
      </c>
    </row>
    <row r="46" customFormat="false" ht="15" hidden="false" customHeight="false" outlineLevel="0" collapsed="false">
      <c r="A46" s="14" t="n">
        <v>46429</v>
      </c>
      <c r="B46" s="15" t="str">
        <f aca="false">INDEX(Reperes!$L$7:$L$18,MONTH($A46))</f>
        <v>fevrier</v>
      </c>
      <c r="C46" s="15" t="str">
        <f aca="false">INDEX(Reperes!$J$7:$J$13,WEEKDAY($A46,2))</f>
        <v>jeudi</v>
      </c>
      <c r="D46" s="15" t="n">
        <f aca="false">WEEKNUM($A46,21)</f>
        <v>6</v>
      </c>
      <c r="E46" s="15" t="str">
        <f aca="false">IFERROR(INDEX(Reperes!$B$7:$B$28,MATCH($A46,Reperes!$A$7:$A$28,0)),"")</f>
        <v/>
      </c>
      <c r="F46" s="15" t="str">
        <f aca="false">IF(SUMPRODUCT(((Reperes!$F$7:$F$28=Reperes!$B$2)+(Reperes!$F$7:$F$28="Toutes"))*(Reperes!$G$7:$G$28&lt;=$A46)*(Reperes!$H$7:$H$28&gt;=$A46))&gt;0,"Vacances","")</f>
        <v/>
      </c>
      <c r="G46" s="14" t="n">
        <f aca="false">IF(YEAR($A46-364)=2026,$A46-364,$A46-371)</f>
        <v>46065</v>
      </c>
      <c r="H46" s="15" t="str">
        <f aca="false">INDEX(Reperes!$J$7:$J$13,WEEKDAY($G46,2))</f>
        <v>jeudi</v>
      </c>
      <c r="I46" s="15" t="str">
        <f aca="false">IFERROR(INDEX(Reperes!$B$7:$B$28,MATCH($G46,Reperes!$A$7:$A$28,0)),"")</f>
        <v/>
      </c>
      <c r="J46" s="15" t="str">
        <f aca="false">IF(SUMPRODUCT(((Reperes!$F$7:$F$28=Reperes!$B$2)+(Reperes!$F$7:$F$28="Toutes"))*(Reperes!$G$7:$G$28&lt;=$G46)*(Reperes!$H$7:$H$28&gt;=$G46))&gt;0,"Vacances","")</f>
        <v>Vacances</v>
      </c>
      <c r="K46" s="16" t="str">
        <f aca="false">IF(AND(($E46&lt;&gt;"")=($I46&lt;&gt;""),$F46=$J46),"","Prudence : "&amp;IF(($E46&lt;&gt;"")&lt;&gt;($I46&lt;&gt;""),"statut ferie different. ","")&amp;IF($F46&lt;&gt;$J46,"statut vacances different.",""))</f>
        <v>Prudence : statut vacances different.</v>
      </c>
      <c r="L46" s="17"/>
      <c r="M46" s="18"/>
      <c r="N46" s="19" t="str">
        <f aca="false">IF(OR($L46="",$M46=""),"",$L46*$M46)</f>
        <v/>
      </c>
      <c r="O46" s="18"/>
      <c r="P46" s="20" t="str">
        <f aca="false">IF(OR($M46="",$O46=""),"",$O46/$M46-1)</f>
        <v/>
      </c>
    </row>
    <row r="47" customFormat="false" ht="15" hidden="false" customHeight="false" outlineLevel="0" collapsed="false">
      <c r="A47" s="14" t="n">
        <v>46430</v>
      </c>
      <c r="B47" s="15" t="str">
        <f aca="false">INDEX(Reperes!$L$7:$L$18,MONTH($A47))</f>
        <v>fevrier</v>
      </c>
      <c r="C47" s="15" t="str">
        <f aca="false">INDEX(Reperes!$J$7:$J$13,WEEKDAY($A47,2))</f>
        <v>vendredi</v>
      </c>
      <c r="D47" s="15" t="n">
        <f aca="false">WEEKNUM($A47,21)</f>
        <v>6</v>
      </c>
      <c r="E47" s="15" t="str">
        <f aca="false">IFERROR(INDEX(Reperes!$B$7:$B$28,MATCH($A47,Reperes!$A$7:$A$28,0)),"")</f>
        <v/>
      </c>
      <c r="F47" s="15" t="str">
        <f aca="false">IF(SUMPRODUCT(((Reperes!$F$7:$F$28=Reperes!$B$2)+(Reperes!$F$7:$F$28="Toutes"))*(Reperes!$G$7:$G$28&lt;=$A47)*(Reperes!$H$7:$H$28&gt;=$A47))&gt;0,"Vacances","")</f>
        <v/>
      </c>
      <c r="G47" s="14" t="n">
        <f aca="false">IF(YEAR($A47-364)=2026,$A47-364,$A47-371)</f>
        <v>46066</v>
      </c>
      <c r="H47" s="15" t="str">
        <f aca="false">INDEX(Reperes!$J$7:$J$13,WEEKDAY($G47,2))</f>
        <v>vendredi</v>
      </c>
      <c r="I47" s="15" t="str">
        <f aca="false">IFERROR(INDEX(Reperes!$B$7:$B$28,MATCH($G47,Reperes!$A$7:$A$28,0)),"")</f>
        <v/>
      </c>
      <c r="J47" s="15" t="str">
        <f aca="false">IF(SUMPRODUCT(((Reperes!$F$7:$F$28=Reperes!$B$2)+(Reperes!$F$7:$F$28="Toutes"))*(Reperes!$G$7:$G$28&lt;=$G47)*(Reperes!$H$7:$H$28&gt;=$G47))&gt;0,"Vacances","")</f>
        <v>Vacances</v>
      </c>
      <c r="K47" s="16" t="str">
        <f aca="false">IF(AND(($E47&lt;&gt;"")=($I47&lt;&gt;""),$F47=$J47),"","Prudence : "&amp;IF(($E47&lt;&gt;"")&lt;&gt;($I47&lt;&gt;""),"statut ferie different. ","")&amp;IF($F47&lt;&gt;$J47,"statut vacances different.",""))</f>
        <v>Prudence : statut vacances different.</v>
      </c>
      <c r="L47" s="17"/>
      <c r="M47" s="18"/>
      <c r="N47" s="19" t="str">
        <f aca="false">IF(OR($L47="",$M47=""),"",$L47*$M47)</f>
        <v/>
      </c>
      <c r="O47" s="18"/>
      <c r="P47" s="20" t="str">
        <f aca="false">IF(OR($M47="",$O47=""),"",$O47/$M47-1)</f>
        <v/>
      </c>
    </row>
    <row r="48" customFormat="false" ht="15" hidden="false" customHeight="false" outlineLevel="0" collapsed="false">
      <c r="A48" s="21" t="n">
        <v>46431</v>
      </c>
      <c r="B48" s="22" t="str">
        <f aca="false">INDEX(Reperes!$L$7:$L$18,MONTH($A48))</f>
        <v>fevrier</v>
      </c>
      <c r="C48" s="22" t="str">
        <f aca="false">INDEX(Reperes!$J$7:$J$13,WEEKDAY($A48,2))</f>
        <v>samedi</v>
      </c>
      <c r="D48" s="22" t="n">
        <f aca="false">WEEKNUM($A48,21)</f>
        <v>6</v>
      </c>
      <c r="E48" s="22" t="str">
        <f aca="false">IFERROR(INDEX(Reperes!$B$7:$B$28,MATCH($A48,Reperes!$A$7:$A$28,0)),"")</f>
        <v/>
      </c>
      <c r="F48" s="22" t="str">
        <f aca="false">IF(SUMPRODUCT(((Reperes!$F$7:$F$28=Reperes!$B$2)+(Reperes!$F$7:$F$28="Toutes"))*(Reperes!$G$7:$G$28&lt;=$A48)*(Reperes!$H$7:$H$28&gt;=$A48))&gt;0,"Vacances","")</f>
        <v>Vacances</v>
      </c>
      <c r="G48" s="21" t="n">
        <f aca="false">IF(YEAR($A48-364)=2026,$A48-364,$A48-371)</f>
        <v>46067</v>
      </c>
      <c r="H48" s="22" t="str">
        <f aca="false">INDEX(Reperes!$J$7:$J$13,WEEKDAY($G48,2))</f>
        <v>samedi</v>
      </c>
      <c r="I48" s="22" t="str">
        <f aca="false">IFERROR(INDEX(Reperes!$B$7:$B$28,MATCH($G48,Reperes!$A$7:$A$28,0)),"")</f>
        <v/>
      </c>
      <c r="J48" s="22" t="str">
        <f aca="false">IF(SUMPRODUCT(((Reperes!$F$7:$F$28=Reperes!$B$2)+(Reperes!$F$7:$F$28="Toutes"))*(Reperes!$G$7:$G$28&lt;=$G48)*(Reperes!$H$7:$H$28&gt;=$G48))&gt;0,"Vacances","")</f>
        <v>Vacances</v>
      </c>
      <c r="K48" s="23" t="str">
        <f aca="false">IF(AND(($E48&lt;&gt;"")=($I48&lt;&gt;""),$F48=$J48),"","Prudence : "&amp;IF(($E48&lt;&gt;"")&lt;&gt;($I48&lt;&gt;""),"statut ferie different. ","")&amp;IF($F48&lt;&gt;$J48,"statut vacances different.",""))</f>
        <v/>
      </c>
      <c r="L48" s="17"/>
      <c r="M48" s="18"/>
      <c r="N48" s="19" t="str">
        <f aca="false">IF(OR($L48="",$M48=""),"",$L48*$M48)</f>
        <v/>
      </c>
      <c r="O48" s="18"/>
      <c r="P48" s="20" t="str">
        <f aca="false">IF(OR($M48="",$O48=""),"",$O48/$M48-1)</f>
        <v/>
      </c>
    </row>
    <row r="49" customFormat="false" ht="15" hidden="false" customHeight="false" outlineLevel="0" collapsed="false">
      <c r="A49" s="21" t="n">
        <v>46432</v>
      </c>
      <c r="B49" s="22" t="str">
        <f aca="false">INDEX(Reperes!$L$7:$L$18,MONTH($A49))</f>
        <v>fevrier</v>
      </c>
      <c r="C49" s="22" t="str">
        <f aca="false">INDEX(Reperes!$J$7:$J$13,WEEKDAY($A49,2))</f>
        <v>dimanche</v>
      </c>
      <c r="D49" s="22" t="n">
        <f aca="false">WEEKNUM($A49,21)</f>
        <v>6</v>
      </c>
      <c r="E49" s="22" t="str">
        <f aca="false">IFERROR(INDEX(Reperes!$B$7:$B$28,MATCH($A49,Reperes!$A$7:$A$28,0)),"")</f>
        <v/>
      </c>
      <c r="F49" s="22" t="str">
        <f aca="false">IF(SUMPRODUCT(((Reperes!$F$7:$F$28=Reperes!$B$2)+(Reperes!$F$7:$F$28="Toutes"))*(Reperes!$G$7:$G$28&lt;=$A49)*(Reperes!$H$7:$H$28&gt;=$A49))&gt;0,"Vacances","")</f>
        <v>Vacances</v>
      </c>
      <c r="G49" s="21" t="n">
        <f aca="false">IF(YEAR($A49-364)=2026,$A49-364,$A49-371)</f>
        <v>46068</v>
      </c>
      <c r="H49" s="22" t="str">
        <f aca="false">INDEX(Reperes!$J$7:$J$13,WEEKDAY($G49,2))</f>
        <v>dimanche</v>
      </c>
      <c r="I49" s="22" t="str">
        <f aca="false">IFERROR(INDEX(Reperes!$B$7:$B$28,MATCH($G49,Reperes!$A$7:$A$28,0)),"")</f>
        <v/>
      </c>
      <c r="J49" s="22" t="str">
        <f aca="false">IF(SUMPRODUCT(((Reperes!$F$7:$F$28=Reperes!$B$2)+(Reperes!$F$7:$F$28="Toutes"))*(Reperes!$G$7:$G$28&lt;=$G49)*(Reperes!$H$7:$H$28&gt;=$G49))&gt;0,"Vacances","")</f>
        <v>Vacances</v>
      </c>
      <c r="K49" s="23" t="str">
        <f aca="false">IF(AND(($E49&lt;&gt;"")=($I49&lt;&gt;""),$F49=$J49),"","Prudence : "&amp;IF(($E49&lt;&gt;"")&lt;&gt;($I49&lt;&gt;""),"statut ferie different. ","")&amp;IF($F49&lt;&gt;$J49,"statut vacances different.",""))</f>
        <v/>
      </c>
      <c r="L49" s="17"/>
      <c r="M49" s="18"/>
      <c r="N49" s="19" t="str">
        <f aca="false">IF(OR($L49="",$M49=""),"",$L49*$M49)</f>
        <v/>
      </c>
      <c r="O49" s="18"/>
      <c r="P49" s="20" t="str">
        <f aca="false">IF(OR($M49="",$O49=""),"",$O49/$M49-1)</f>
        <v/>
      </c>
    </row>
    <row r="50" customFormat="false" ht="15" hidden="false" customHeight="false" outlineLevel="0" collapsed="false">
      <c r="A50" s="14" t="n">
        <v>46433</v>
      </c>
      <c r="B50" s="15" t="str">
        <f aca="false">INDEX(Reperes!$L$7:$L$18,MONTH($A50))</f>
        <v>fevrier</v>
      </c>
      <c r="C50" s="15" t="str">
        <f aca="false">INDEX(Reperes!$J$7:$J$13,WEEKDAY($A50,2))</f>
        <v>lundi</v>
      </c>
      <c r="D50" s="15" t="n">
        <f aca="false">WEEKNUM($A50,21)</f>
        <v>7</v>
      </c>
      <c r="E50" s="15" t="str">
        <f aca="false">IFERROR(INDEX(Reperes!$B$7:$B$28,MATCH($A50,Reperes!$A$7:$A$28,0)),"")</f>
        <v/>
      </c>
      <c r="F50" s="15" t="str">
        <f aca="false">IF(SUMPRODUCT(((Reperes!$F$7:$F$28=Reperes!$B$2)+(Reperes!$F$7:$F$28="Toutes"))*(Reperes!$G$7:$G$28&lt;=$A50)*(Reperes!$H$7:$H$28&gt;=$A50))&gt;0,"Vacances","")</f>
        <v>Vacances</v>
      </c>
      <c r="G50" s="14" t="n">
        <f aca="false">IF(YEAR($A50-364)=2026,$A50-364,$A50-371)</f>
        <v>46069</v>
      </c>
      <c r="H50" s="15" t="str">
        <f aca="false">INDEX(Reperes!$J$7:$J$13,WEEKDAY($G50,2))</f>
        <v>lundi</v>
      </c>
      <c r="I50" s="15" t="str">
        <f aca="false">IFERROR(INDEX(Reperes!$B$7:$B$28,MATCH($G50,Reperes!$A$7:$A$28,0)),"")</f>
        <v/>
      </c>
      <c r="J50" s="15" t="str">
        <f aca="false">IF(SUMPRODUCT(((Reperes!$F$7:$F$28=Reperes!$B$2)+(Reperes!$F$7:$F$28="Toutes"))*(Reperes!$G$7:$G$28&lt;=$G50)*(Reperes!$H$7:$H$28&gt;=$G50))&gt;0,"Vacances","")</f>
        <v>Vacances</v>
      </c>
      <c r="K50" s="16" t="str">
        <f aca="false">IF(AND(($E50&lt;&gt;"")=($I50&lt;&gt;""),$F50=$J50),"","Prudence : "&amp;IF(($E50&lt;&gt;"")&lt;&gt;($I50&lt;&gt;""),"statut ferie different. ","")&amp;IF($F50&lt;&gt;$J50,"statut vacances different.",""))</f>
        <v/>
      </c>
      <c r="L50" s="17"/>
      <c r="M50" s="18"/>
      <c r="N50" s="19" t="str">
        <f aca="false">IF(OR($L50="",$M50=""),"",$L50*$M50)</f>
        <v/>
      </c>
      <c r="O50" s="18"/>
      <c r="P50" s="20" t="str">
        <f aca="false">IF(OR($M50="",$O50=""),"",$O50/$M50-1)</f>
        <v/>
      </c>
    </row>
    <row r="51" customFormat="false" ht="15" hidden="false" customHeight="false" outlineLevel="0" collapsed="false">
      <c r="A51" s="14" t="n">
        <v>46434</v>
      </c>
      <c r="B51" s="15" t="str">
        <f aca="false">INDEX(Reperes!$L$7:$L$18,MONTH($A51))</f>
        <v>fevrier</v>
      </c>
      <c r="C51" s="15" t="str">
        <f aca="false">INDEX(Reperes!$J$7:$J$13,WEEKDAY($A51,2))</f>
        <v>mardi</v>
      </c>
      <c r="D51" s="15" t="n">
        <f aca="false">WEEKNUM($A51,21)</f>
        <v>7</v>
      </c>
      <c r="E51" s="15" t="str">
        <f aca="false">IFERROR(INDEX(Reperes!$B$7:$B$28,MATCH($A51,Reperes!$A$7:$A$28,0)),"")</f>
        <v/>
      </c>
      <c r="F51" s="15" t="str">
        <f aca="false">IF(SUMPRODUCT(((Reperes!$F$7:$F$28=Reperes!$B$2)+(Reperes!$F$7:$F$28="Toutes"))*(Reperes!$G$7:$G$28&lt;=$A51)*(Reperes!$H$7:$H$28&gt;=$A51))&gt;0,"Vacances","")</f>
        <v>Vacances</v>
      </c>
      <c r="G51" s="14" t="n">
        <f aca="false">IF(YEAR($A51-364)=2026,$A51-364,$A51-371)</f>
        <v>46070</v>
      </c>
      <c r="H51" s="15" t="str">
        <f aca="false">INDEX(Reperes!$J$7:$J$13,WEEKDAY($G51,2))</f>
        <v>mardi</v>
      </c>
      <c r="I51" s="15" t="str">
        <f aca="false">IFERROR(INDEX(Reperes!$B$7:$B$28,MATCH($G51,Reperes!$A$7:$A$28,0)),"")</f>
        <v/>
      </c>
      <c r="J51" s="15" t="str">
        <f aca="false">IF(SUMPRODUCT(((Reperes!$F$7:$F$28=Reperes!$B$2)+(Reperes!$F$7:$F$28="Toutes"))*(Reperes!$G$7:$G$28&lt;=$G51)*(Reperes!$H$7:$H$28&gt;=$G51))&gt;0,"Vacances","")</f>
        <v>Vacances</v>
      </c>
      <c r="K51" s="16" t="str">
        <f aca="false">IF(AND(($E51&lt;&gt;"")=($I51&lt;&gt;""),$F51=$J51),"","Prudence : "&amp;IF(($E51&lt;&gt;"")&lt;&gt;($I51&lt;&gt;""),"statut ferie different. ","")&amp;IF($F51&lt;&gt;$J51,"statut vacances different.",""))</f>
        <v/>
      </c>
      <c r="L51" s="17"/>
      <c r="M51" s="18"/>
      <c r="N51" s="19" t="str">
        <f aca="false">IF(OR($L51="",$M51=""),"",$L51*$M51)</f>
        <v/>
      </c>
      <c r="O51" s="18"/>
      <c r="P51" s="20" t="str">
        <f aca="false">IF(OR($M51="",$O51=""),"",$O51/$M51-1)</f>
        <v/>
      </c>
    </row>
    <row r="52" customFormat="false" ht="15" hidden="false" customHeight="false" outlineLevel="0" collapsed="false">
      <c r="A52" s="14" t="n">
        <v>46435</v>
      </c>
      <c r="B52" s="15" t="str">
        <f aca="false">INDEX(Reperes!$L$7:$L$18,MONTH($A52))</f>
        <v>fevrier</v>
      </c>
      <c r="C52" s="15" t="str">
        <f aca="false">INDEX(Reperes!$J$7:$J$13,WEEKDAY($A52,2))</f>
        <v>mercredi</v>
      </c>
      <c r="D52" s="15" t="n">
        <f aca="false">WEEKNUM($A52,21)</f>
        <v>7</v>
      </c>
      <c r="E52" s="15" t="str">
        <f aca="false">IFERROR(INDEX(Reperes!$B$7:$B$28,MATCH($A52,Reperes!$A$7:$A$28,0)),"")</f>
        <v/>
      </c>
      <c r="F52" s="15" t="str">
        <f aca="false">IF(SUMPRODUCT(((Reperes!$F$7:$F$28=Reperes!$B$2)+(Reperes!$F$7:$F$28="Toutes"))*(Reperes!$G$7:$G$28&lt;=$A52)*(Reperes!$H$7:$H$28&gt;=$A52))&gt;0,"Vacances","")</f>
        <v>Vacances</v>
      </c>
      <c r="G52" s="14" t="n">
        <f aca="false">IF(YEAR($A52-364)=2026,$A52-364,$A52-371)</f>
        <v>46071</v>
      </c>
      <c r="H52" s="15" t="str">
        <f aca="false">INDEX(Reperes!$J$7:$J$13,WEEKDAY($G52,2))</f>
        <v>mercredi</v>
      </c>
      <c r="I52" s="15" t="str">
        <f aca="false">IFERROR(INDEX(Reperes!$B$7:$B$28,MATCH($G52,Reperes!$A$7:$A$28,0)),"")</f>
        <v/>
      </c>
      <c r="J52" s="15" t="str">
        <f aca="false">IF(SUMPRODUCT(((Reperes!$F$7:$F$28=Reperes!$B$2)+(Reperes!$F$7:$F$28="Toutes"))*(Reperes!$G$7:$G$28&lt;=$G52)*(Reperes!$H$7:$H$28&gt;=$G52))&gt;0,"Vacances","")</f>
        <v>Vacances</v>
      </c>
      <c r="K52" s="16" t="str">
        <f aca="false">IF(AND(($E52&lt;&gt;"")=($I52&lt;&gt;""),$F52=$J52),"","Prudence : "&amp;IF(($E52&lt;&gt;"")&lt;&gt;($I52&lt;&gt;""),"statut ferie different. ","")&amp;IF($F52&lt;&gt;$J52,"statut vacances different.",""))</f>
        <v/>
      </c>
      <c r="L52" s="17"/>
      <c r="M52" s="18"/>
      <c r="N52" s="19" t="str">
        <f aca="false">IF(OR($L52="",$M52=""),"",$L52*$M52)</f>
        <v/>
      </c>
      <c r="O52" s="18"/>
      <c r="P52" s="20" t="str">
        <f aca="false">IF(OR($M52="",$O52=""),"",$O52/$M52-1)</f>
        <v/>
      </c>
    </row>
    <row r="53" customFormat="false" ht="15" hidden="false" customHeight="false" outlineLevel="0" collapsed="false">
      <c r="A53" s="14" t="n">
        <v>46436</v>
      </c>
      <c r="B53" s="15" t="str">
        <f aca="false">INDEX(Reperes!$L$7:$L$18,MONTH($A53))</f>
        <v>fevrier</v>
      </c>
      <c r="C53" s="15" t="str">
        <f aca="false">INDEX(Reperes!$J$7:$J$13,WEEKDAY($A53,2))</f>
        <v>jeudi</v>
      </c>
      <c r="D53" s="15" t="n">
        <f aca="false">WEEKNUM($A53,21)</f>
        <v>7</v>
      </c>
      <c r="E53" s="15" t="str">
        <f aca="false">IFERROR(INDEX(Reperes!$B$7:$B$28,MATCH($A53,Reperes!$A$7:$A$28,0)),"")</f>
        <v/>
      </c>
      <c r="F53" s="15" t="str">
        <f aca="false">IF(SUMPRODUCT(((Reperes!$F$7:$F$28=Reperes!$B$2)+(Reperes!$F$7:$F$28="Toutes"))*(Reperes!$G$7:$G$28&lt;=$A53)*(Reperes!$H$7:$H$28&gt;=$A53))&gt;0,"Vacances","")</f>
        <v>Vacances</v>
      </c>
      <c r="G53" s="14" t="n">
        <f aca="false">IF(YEAR($A53-364)=2026,$A53-364,$A53-371)</f>
        <v>46072</v>
      </c>
      <c r="H53" s="15" t="str">
        <f aca="false">INDEX(Reperes!$J$7:$J$13,WEEKDAY($G53,2))</f>
        <v>jeudi</v>
      </c>
      <c r="I53" s="15" t="str">
        <f aca="false">IFERROR(INDEX(Reperes!$B$7:$B$28,MATCH($G53,Reperes!$A$7:$A$28,0)),"")</f>
        <v/>
      </c>
      <c r="J53" s="15" t="str">
        <f aca="false">IF(SUMPRODUCT(((Reperes!$F$7:$F$28=Reperes!$B$2)+(Reperes!$F$7:$F$28="Toutes"))*(Reperes!$G$7:$G$28&lt;=$G53)*(Reperes!$H$7:$H$28&gt;=$G53))&gt;0,"Vacances","")</f>
        <v>Vacances</v>
      </c>
      <c r="K53" s="16" t="str">
        <f aca="false">IF(AND(($E53&lt;&gt;"")=($I53&lt;&gt;""),$F53=$J53),"","Prudence : "&amp;IF(($E53&lt;&gt;"")&lt;&gt;($I53&lt;&gt;""),"statut ferie different. ","")&amp;IF($F53&lt;&gt;$J53,"statut vacances different.",""))</f>
        <v/>
      </c>
      <c r="L53" s="17"/>
      <c r="M53" s="18"/>
      <c r="N53" s="19" t="str">
        <f aca="false">IF(OR($L53="",$M53=""),"",$L53*$M53)</f>
        <v/>
      </c>
      <c r="O53" s="18"/>
      <c r="P53" s="20" t="str">
        <f aca="false">IF(OR($M53="",$O53=""),"",$O53/$M53-1)</f>
        <v/>
      </c>
    </row>
    <row r="54" customFormat="false" ht="15" hidden="false" customHeight="false" outlineLevel="0" collapsed="false">
      <c r="A54" s="14" t="n">
        <v>46437</v>
      </c>
      <c r="B54" s="15" t="str">
        <f aca="false">INDEX(Reperes!$L$7:$L$18,MONTH($A54))</f>
        <v>fevrier</v>
      </c>
      <c r="C54" s="15" t="str">
        <f aca="false">INDEX(Reperes!$J$7:$J$13,WEEKDAY($A54,2))</f>
        <v>vendredi</v>
      </c>
      <c r="D54" s="15" t="n">
        <f aca="false">WEEKNUM($A54,21)</f>
        <v>7</v>
      </c>
      <c r="E54" s="15" t="str">
        <f aca="false">IFERROR(INDEX(Reperes!$B$7:$B$28,MATCH($A54,Reperes!$A$7:$A$28,0)),"")</f>
        <v/>
      </c>
      <c r="F54" s="15" t="str">
        <f aca="false">IF(SUMPRODUCT(((Reperes!$F$7:$F$28=Reperes!$B$2)+(Reperes!$F$7:$F$28="Toutes"))*(Reperes!$G$7:$G$28&lt;=$A54)*(Reperes!$H$7:$H$28&gt;=$A54))&gt;0,"Vacances","")</f>
        <v>Vacances</v>
      </c>
      <c r="G54" s="14" t="n">
        <f aca="false">IF(YEAR($A54-364)=2026,$A54-364,$A54-371)</f>
        <v>46073</v>
      </c>
      <c r="H54" s="15" t="str">
        <f aca="false">INDEX(Reperes!$J$7:$J$13,WEEKDAY($G54,2))</f>
        <v>vendredi</v>
      </c>
      <c r="I54" s="15" t="str">
        <f aca="false">IFERROR(INDEX(Reperes!$B$7:$B$28,MATCH($G54,Reperes!$A$7:$A$28,0)),"")</f>
        <v/>
      </c>
      <c r="J54" s="15" t="str">
        <f aca="false">IF(SUMPRODUCT(((Reperes!$F$7:$F$28=Reperes!$B$2)+(Reperes!$F$7:$F$28="Toutes"))*(Reperes!$G$7:$G$28&lt;=$G54)*(Reperes!$H$7:$H$28&gt;=$G54))&gt;0,"Vacances","")</f>
        <v>Vacances</v>
      </c>
      <c r="K54" s="16" t="str">
        <f aca="false">IF(AND(($E54&lt;&gt;"")=($I54&lt;&gt;""),$F54=$J54),"","Prudence : "&amp;IF(($E54&lt;&gt;"")&lt;&gt;($I54&lt;&gt;""),"statut ferie different. ","")&amp;IF($F54&lt;&gt;$J54,"statut vacances different.",""))</f>
        <v/>
      </c>
      <c r="L54" s="17"/>
      <c r="M54" s="18"/>
      <c r="N54" s="19" t="str">
        <f aca="false">IF(OR($L54="",$M54=""),"",$L54*$M54)</f>
        <v/>
      </c>
      <c r="O54" s="18"/>
      <c r="P54" s="20" t="str">
        <f aca="false">IF(OR($M54="",$O54=""),"",$O54/$M54-1)</f>
        <v/>
      </c>
    </row>
    <row r="55" customFormat="false" ht="15" hidden="false" customHeight="false" outlineLevel="0" collapsed="false">
      <c r="A55" s="21" t="n">
        <v>46438</v>
      </c>
      <c r="B55" s="22" t="str">
        <f aca="false">INDEX(Reperes!$L$7:$L$18,MONTH($A55))</f>
        <v>fevrier</v>
      </c>
      <c r="C55" s="22" t="str">
        <f aca="false">INDEX(Reperes!$J$7:$J$13,WEEKDAY($A55,2))</f>
        <v>samedi</v>
      </c>
      <c r="D55" s="22" t="n">
        <f aca="false">WEEKNUM($A55,21)</f>
        <v>7</v>
      </c>
      <c r="E55" s="22" t="str">
        <f aca="false">IFERROR(INDEX(Reperes!$B$7:$B$28,MATCH($A55,Reperes!$A$7:$A$28,0)),"")</f>
        <v/>
      </c>
      <c r="F55" s="22" t="str">
        <f aca="false">IF(SUMPRODUCT(((Reperes!$F$7:$F$28=Reperes!$B$2)+(Reperes!$F$7:$F$28="Toutes"))*(Reperes!$G$7:$G$28&lt;=$A55)*(Reperes!$H$7:$H$28&gt;=$A55))&gt;0,"Vacances","")</f>
        <v>Vacances</v>
      </c>
      <c r="G55" s="21" t="n">
        <f aca="false">IF(YEAR($A55-364)=2026,$A55-364,$A55-371)</f>
        <v>46074</v>
      </c>
      <c r="H55" s="22" t="str">
        <f aca="false">INDEX(Reperes!$J$7:$J$13,WEEKDAY($G55,2))</f>
        <v>samedi</v>
      </c>
      <c r="I55" s="22" t="str">
        <f aca="false">IFERROR(INDEX(Reperes!$B$7:$B$28,MATCH($G55,Reperes!$A$7:$A$28,0)),"")</f>
        <v/>
      </c>
      <c r="J55" s="22" t="str">
        <f aca="false">IF(SUMPRODUCT(((Reperes!$F$7:$F$28=Reperes!$B$2)+(Reperes!$F$7:$F$28="Toutes"))*(Reperes!$G$7:$G$28&lt;=$G55)*(Reperes!$H$7:$H$28&gt;=$G55))&gt;0,"Vacances","")</f>
        <v>Vacances</v>
      </c>
      <c r="K55" s="23" t="str">
        <f aca="false">IF(AND(($E55&lt;&gt;"")=($I55&lt;&gt;""),$F55=$J55),"","Prudence : "&amp;IF(($E55&lt;&gt;"")&lt;&gt;($I55&lt;&gt;""),"statut ferie different. ","")&amp;IF($F55&lt;&gt;$J55,"statut vacances different.",""))</f>
        <v/>
      </c>
      <c r="L55" s="17"/>
      <c r="M55" s="18"/>
      <c r="N55" s="19" t="str">
        <f aca="false">IF(OR($L55="",$M55=""),"",$L55*$M55)</f>
        <v/>
      </c>
      <c r="O55" s="18"/>
      <c r="P55" s="20" t="str">
        <f aca="false">IF(OR($M55="",$O55=""),"",$O55/$M55-1)</f>
        <v/>
      </c>
    </row>
    <row r="56" customFormat="false" ht="15" hidden="false" customHeight="false" outlineLevel="0" collapsed="false">
      <c r="A56" s="21" t="n">
        <v>46439</v>
      </c>
      <c r="B56" s="22" t="str">
        <f aca="false">INDEX(Reperes!$L$7:$L$18,MONTH($A56))</f>
        <v>fevrier</v>
      </c>
      <c r="C56" s="22" t="str">
        <f aca="false">INDEX(Reperes!$J$7:$J$13,WEEKDAY($A56,2))</f>
        <v>dimanche</v>
      </c>
      <c r="D56" s="22" t="n">
        <f aca="false">WEEKNUM($A56,21)</f>
        <v>7</v>
      </c>
      <c r="E56" s="22" t="str">
        <f aca="false">IFERROR(INDEX(Reperes!$B$7:$B$28,MATCH($A56,Reperes!$A$7:$A$28,0)),"")</f>
        <v/>
      </c>
      <c r="F56" s="22" t="str">
        <f aca="false">IF(SUMPRODUCT(((Reperes!$F$7:$F$28=Reperes!$B$2)+(Reperes!$F$7:$F$28="Toutes"))*(Reperes!$G$7:$G$28&lt;=$A56)*(Reperes!$H$7:$H$28&gt;=$A56))&gt;0,"Vacances","")</f>
        <v>Vacances</v>
      </c>
      <c r="G56" s="21" t="n">
        <f aca="false">IF(YEAR($A56-364)=2026,$A56-364,$A56-371)</f>
        <v>46075</v>
      </c>
      <c r="H56" s="22" t="str">
        <f aca="false">INDEX(Reperes!$J$7:$J$13,WEEKDAY($G56,2))</f>
        <v>dimanche</v>
      </c>
      <c r="I56" s="22" t="str">
        <f aca="false">IFERROR(INDEX(Reperes!$B$7:$B$28,MATCH($G56,Reperes!$A$7:$A$28,0)),"")</f>
        <v/>
      </c>
      <c r="J56" s="22" t="str">
        <f aca="false">IF(SUMPRODUCT(((Reperes!$F$7:$F$28=Reperes!$B$2)+(Reperes!$F$7:$F$28="Toutes"))*(Reperes!$G$7:$G$28&lt;=$G56)*(Reperes!$H$7:$H$28&gt;=$G56))&gt;0,"Vacances","")</f>
        <v>Vacances</v>
      </c>
      <c r="K56" s="23" t="str">
        <f aca="false">IF(AND(($E56&lt;&gt;"")=($I56&lt;&gt;""),$F56=$J56),"","Prudence : "&amp;IF(($E56&lt;&gt;"")&lt;&gt;($I56&lt;&gt;""),"statut ferie different. ","")&amp;IF($F56&lt;&gt;$J56,"statut vacances different.",""))</f>
        <v/>
      </c>
      <c r="L56" s="17"/>
      <c r="M56" s="18"/>
      <c r="N56" s="19" t="str">
        <f aca="false">IF(OR($L56="",$M56=""),"",$L56*$M56)</f>
        <v/>
      </c>
      <c r="O56" s="18"/>
      <c r="P56" s="20" t="str">
        <f aca="false">IF(OR($M56="",$O56=""),"",$O56/$M56-1)</f>
        <v/>
      </c>
    </row>
    <row r="57" customFormat="false" ht="15" hidden="false" customHeight="false" outlineLevel="0" collapsed="false">
      <c r="A57" s="14" t="n">
        <v>46440</v>
      </c>
      <c r="B57" s="15" t="str">
        <f aca="false">INDEX(Reperes!$L$7:$L$18,MONTH($A57))</f>
        <v>fevrier</v>
      </c>
      <c r="C57" s="15" t="str">
        <f aca="false">INDEX(Reperes!$J$7:$J$13,WEEKDAY($A57,2))</f>
        <v>lundi</v>
      </c>
      <c r="D57" s="15" t="n">
        <f aca="false">WEEKNUM($A57,21)</f>
        <v>8</v>
      </c>
      <c r="E57" s="15" t="str">
        <f aca="false">IFERROR(INDEX(Reperes!$B$7:$B$28,MATCH($A57,Reperes!$A$7:$A$28,0)),"")</f>
        <v/>
      </c>
      <c r="F57" s="15" t="str">
        <f aca="false">IF(SUMPRODUCT(((Reperes!$F$7:$F$28=Reperes!$B$2)+(Reperes!$F$7:$F$28="Toutes"))*(Reperes!$G$7:$G$28&lt;=$A57)*(Reperes!$H$7:$H$28&gt;=$A57))&gt;0,"Vacances","")</f>
        <v>Vacances</v>
      </c>
      <c r="G57" s="14" t="n">
        <f aca="false">IF(YEAR($A57-364)=2026,$A57-364,$A57-371)</f>
        <v>46076</v>
      </c>
      <c r="H57" s="15" t="str">
        <f aca="false">INDEX(Reperes!$J$7:$J$13,WEEKDAY($G57,2))</f>
        <v>lundi</v>
      </c>
      <c r="I57" s="15" t="str">
        <f aca="false">IFERROR(INDEX(Reperes!$B$7:$B$28,MATCH($G57,Reperes!$A$7:$A$28,0)),"")</f>
        <v/>
      </c>
      <c r="J57" s="15" t="str">
        <f aca="false">IF(SUMPRODUCT(((Reperes!$F$7:$F$28=Reperes!$B$2)+(Reperes!$F$7:$F$28="Toutes"))*(Reperes!$G$7:$G$28&lt;=$G57)*(Reperes!$H$7:$H$28&gt;=$G57))&gt;0,"Vacances","")</f>
        <v/>
      </c>
      <c r="K57" s="16" t="str">
        <f aca="false">IF(AND(($E57&lt;&gt;"")=($I57&lt;&gt;""),$F57=$J57),"","Prudence : "&amp;IF(($E57&lt;&gt;"")&lt;&gt;($I57&lt;&gt;""),"statut ferie different. ","")&amp;IF($F57&lt;&gt;$J57,"statut vacances different.",""))</f>
        <v>Prudence : statut vacances different.</v>
      </c>
      <c r="L57" s="17"/>
      <c r="M57" s="18"/>
      <c r="N57" s="19" t="str">
        <f aca="false">IF(OR($L57="",$M57=""),"",$L57*$M57)</f>
        <v/>
      </c>
      <c r="O57" s="18"/>
      <c r="P57" s="20" t="str">
        <f aca="false">IF(OR($M57="",$O57=""),"",$O57/$M57-1)</f>
        <v/>
      </c>
    </row>
    <row r="58" customFormat="false" ht="15" hidden="false" customHeight="false" outlineLevel="0" collapsed="false">
      <c r="A58" s="14" t="n">
        <v>46441</v>
      </c>
      <c r="B58" s="15" t="str">
        <f aca="false">INDEX(Reperes!$L$7:$L$18,MONTH($A58))</f>
        <v>fevrier</v>
      </c>
      <c r="C58" s="15" t="str">
        <f aca="false">INDEX(Reperes!$J$7:$J$13,WEEKDAY($A58,2))</f>
        <v>mardi</v>
      </c>
      <c r="D58" s="15" t="n">
        <f aca="false">WEEKNUM($A58,21)</f>
        <v>8</v>
      </c>
      <c r="E58" s="15" t="str">
        <f aca="false">IFERROR(INDEX(Reperes!$B$7:$B$28,MATCH($A58,Reperes!$A$7:$A$28,0)),"")</f>
        <v/>
      </c>
      <c r="F58" s="15" t="str">
        <f aca="false">IF(SUMPRODUCT(((Reperes!$F$7:$F$28=Reperes!$B$2)+(Reperes!$F$7:$F$28="Toutes"))*(Reperes!$G$7:$G$28&lt;=$A58)*(Reperes!$H$7:$H$28&gt;=$A58))&gt;0,"Vacances","")</f>
        <v>Vacances</v>
      </c>
      <c r="G58" s="14" t="n">
        <f aca="false">IF(YEAR($A58-364)=2026,$A58-364,$A58-371)</f>
        <v>46077</v>
      </c>
      <c r="H58" s="15" t="str">
        <f aca="false">INDEX(Reperes!$J$7:$J$13,WEEKDAY($G58,2))</f>
        <v>mardi</v>
      </c>
      <c r="I58" s="15" t="str">
        <f aca="false">IFERROR(INDEX(Reperes!$B$7:$B$28,MATCH($G58,Reperes!$A$7:$A$28,0)),"")</f>
        <v/>
      </c>
      <c r="J58" s="15" t="str">
        <f aca="false">IF(SUMPRODUCT(((Reperes!$F$7:$F$28=Reperes!$B$2)+(Reperes!$F$7:$F$28="Toutes"))*(Reperes!$G$7:$G$28&lt;=$G58)*(Reperes!$H$7:$H$28&gt;=$G58))&gt;0,"Vacances","")</f>
        <v/>
      </c>
      <c r="K58" s="16" t="str">
        <f aca="false">IF(AND(($E58&lt;&gt;"")=($I58&lt;&gt;""),$F58=$J58),"","Prudence : "&amp;IF(($E58&lt;&gt;"")&lt;&gt;($I58&lt;&gt;""),"statut ferie different. ","")&amp;IF($F58&lt;&gt;$J58,"statut vacances different.",""))</f>
        <v>Prudence : statut vacances different.</v>
      </c>
      <c r="L58" s="17"/>
      <c r="M58" s="18"/>
      <c r="N58" s="19" t="str">
        <f aca="false">IF(OR($L58="",$M58=""),"",$L58*$M58)</f>
        <v/>
      </c>
      <c r="O58" s="18"/>
      <c r="P58" s="20" t="str">
        <f aca="false">IF(OR($M58="",$O58=""),"",$O58/$M58-1)</f>
        <v/>
      </c>
    </row>
    <row r="59" customFormat="false" ht="15" hidden="false" customHeight="false" outlineLevel="0" collapsed="false">
      <c r="A59" s="14" t="n">
        <v>46442</v>
      </c>
      <c r="B59" s="15" t="str">
        <f aca="false">INDEX(Reperes!$L$7:$L$18,MONTH($A59))</f>
        <v>fevrier</v>
      </c>
      <c r="C59" s="15" t="str">
        <f aca="false">INDEX(Reperes!$J$7:$J$13,WEEKDAY($A59,2))</f>
        <v>mercredi</v>
      </c>
      <c r="D59" s="15" t="n">
        <f aca="false">WEEKNUM($A59,21)</f>
        <v>8</v>
      </c>
      <c r="E59" s="15" t="str">
        <f aca="false">IFERROR(INDEX(Reperes!$B$7:$B$28,MATCH($A59,Reperes!$A$7:$A$28,0)),"")</f>
        <v/>
      </c>
      <c r="F59" s="15" t="str">
        <f aca="false">IF(SUMPRODUCT(((Reperes!$F$7:$F$28=Reperes!$B$2)+(Reperes!$F$7:$F$28="Toutes"))*(Reperes!$G$7:$G$28&lt;=$A59)*(Reperes!$H$7:$H$28&gt;=$A59))&gt;0,"Vacances","")</f>
        <v>Vacances</v>
      </c>
      <c r="G59" s="14" t="n">
        <f aca="false">IF(YEAR($A59-364)=2026,$A59-364,$A59-371)</f>
        <v>46078</v>
      </c>
      <c r="H59" s="15" t="str">
        <f aca="false">INDEX(Reperes!$J$7:$J$13,WEEKDAY($G59,2))</f>
        <v>mercredi</v>
      </c>
      <c r="I59" s="15" t="str">
        <f aca="false">IFERROR(INDEX(Reperes!$B$7:$B$28,MATCH($G59,Reperes!$A$7:$A$28,0)),"")</f>
        <v/>
      </c>
      <c r="J59" s="15" t="str">
        <f aca="false">IF(SUMPRODUCT(((Reperes!$F$7:$F$28=Reperes!$B$2)+(Reperes!$F$7:$F$28="Toutes"))*(Reperes!$G$7:$G$28&lt;=$G59)*(Reperes!$H$7:$H$28&gt;=$G59))&gt;0,"Vacances","")</f>
        <v/>
      </c>
      <c r="K59" s="16" t="str">
        <f aca="false">IF(AND(($E59&lt;&gt;"")=($I59&lt;&gt;""),$F59=$J59),"","Prudence : "&amp;IF(($E59&lt;&gt;"")&lt;&gt;($I59&lt;&gt;""),"statut ferie different. ","")&amp;IF($F59&lt;&gt;$J59,"statut vacances different.",""))</f>
        <v>Prudence : statut vacances different.</v>
      </c>
      <c r="L59" s="17"/>
      <c r="M59" s="18"/>
      <c r="N59" s="19" t="str">
        <f aca="false">IF(OR($L59="",$M59=""),"",$L59*$M59)</f>
        <v/>
      </c>
      <c r="O59" s="18"/>
      <c r="P59" s="20" t="str">
        <f aca="false">IF(OR($M59="",$O59=""),"",$O59/$M59-1)</f>
        <v/>
      </c>
    </row>
    <row r="60" customFormat="false" ht="15" hidden="false" customHeight="false" outlineLevel="0" collapsed="false">
      <c r="A60" s="14" t="n">
        <v>46443</v>
      </c>
      <c r="B60" s="15" t="str">
        <f aca="false">INDEX(Reperes!$L$7:$L$18,MONTH($A60))</f>
        <v>fevrier</v>
      </c>
      <c r="C60" s="15" t="str">
        <f aca="false">INDEX(Reperes!$J$7:$J$13,WEEKDAY($A60,2))</f>
        <v>jeudi</v>
      </c>
      <c r="D60" s="15" t="n">
        <f aca="false">WEEKNUM($A60,21)</f>
        <v>8</v>
      </c>
      <c r="E60" s="15" t="str">
        <f aca="false">IFERROR(INDEX(Reperes!$B$7:$B$28,MATCH($A60,Reperes!$A$7:$A$28,0)),"")</f>
        <v/>
      </c>
      <c r="F60" s="15" t="str">
        <f aca="false">IF(SUMPRODUCT(((Reperes!$F$7:$F$28=Reperes!$B$2)+(Reperes!$F$7:$F$28="Toutes"))*(Reperes!$G$7:$G$28&lt;=$A60)*(Reperes!$H$7:$H$28&gt;=$A60))&gt;0,"Vacances","")</f>
        <v>Vacances</v>
      </c>
      <c r="G60" s="14" t="n">
        <f aca="false">IF(YEAR($A60-364)=2026,$A60-364,$A60-371)</f>
        <v>46079</v>
      </c>
      <c r="H60" s="15" t="str">
        <f aca="false">INDEX(Reperes!$J$7:$J$13,WEEKDAY($G60,2))</f>
        <v>jeudi</v>
      </c>
      <c r="I60" s="15" t="str">
        <f aca="false">IFERROR(INDEX(Reperes!$B$7:$B$28,MATCH($G60,Reperes!$A$7:$A$28,0)),"")</f>
        <v/>
      </c>
      <c r="J60" s="15" t="str">
        <f aca="false">IF(SUMPRODUCT(((Reperes!$F$7:$F$28=Reperes!$B$2)+(Reperes!$F$7:$F$28="Toutes"))*(Reperes!$G$7:$G$28&lt;=$G60)*(Reperes!$H$7:$H$28&gt;=$G60))&gt;0,"Vacances","")</f>
        <v/>
      </c>
      <c r="K60" s="16" t="str">
        <f aca="false">IF(AND(($E60&lt;&gt;"")=($I60&lt;&gt;""),$F60=$J60),"","Prudence : "&amp;IF(($E60&lt;&gt;"")&lt;&gt;($I60&lt;&gt;""),"statut ferie different. ","")&amp;IF($F60&lt;&gt;$J60,"statut vacances different.",""))</f>
        <v>Prudence : statut vacances different.</v>
      </c>
      <c r="L60" s="17"/>
      <c r="M60" s="18"/>
      <c r="N60" s="19" t="str">
        <f aca="false">IF(OR($L60="",$M60=""),"",$L60*$M60)</f>
        <v/>
      </c>
      <c r="O60" s="18"/>
      <c r="P60" s="20" t="str">
        <f aca="false">IF(OR($M60="",$O60=""),"",$O60/$M60-1)</f>
        <v/>
      </c>
    </row>
    <row r="61" customFormat="false" ht="15" hidden="false" customHeight="false" outlineLevel="0" collapsed="false">
      <c r="A61" s="14" t="n">
        <v>46444</v>
      </c>
      <c r="B61" s="15" t="str">
        <f aca="false">INDEX(Reperes!$L$7:$L$18,MONTH($A61))</f>
        <v>fevrier</v>
      </c>
      <c r="C61" s="15" t="str">
        <f aca="false">INDEX(Reperes!$J$7:$J$13,WEEKDAY($A61,2))</f>
        <v>vendredi</v>
      </c>
      <c r="D61" s="15" t="n">
        <f aca="false">WEEKNUM($A61,21)</f>
        <v>8</v>
      </c>
      <c r="E61" s="15" t="str">
        <f aca="false">IFERROR(INDEX(Reperes!$B$7:$B$28,MATCH($A61,Reperes!$A$7:$A$28,0)),"")</f>
        <v/>
      </c>
      <c r="F61" s="15" t="str">
        <f aca="false">IF(SUMPRODUCT(((Reperes!$F$7:$F$28=Reperes!$B$2)+(Reperes!$F$7:$F$28="Toutes"))*(Reperes!$G$7:$G$28&lt;=$A61)*(Reperes!$H$7:$H$28&gt;=$A61))&gt;0,"Vacances","")</f>
        <v>Vacances</v>
      </c>
      <c r="G61" s="14" t="n">
        <f aca="false">IF(YEAR($A61-364)=2026,$A61-364,$A61-371)</f>
        <v>46080</v>
      </c>
      <c r="H61" s="15" t="str">
        <f aca="false">INDEX(Reperes!$J$7:$J$13,WEEKDAY($G61,2))</f>
        <v>vendredi</v>
      </c>
      <c r="I61" s="15" t="str">
        <f aca="false">IFERROR(INDEX(Reperes!$B$7:$B$28,MATCH($G61,Reperes!$A$7:$A$28,0)),"")</f>
        <v/>
      </c>
      <c r="J61" s="15" t="str">
        <f aca="false">IF(SUMPRODUCT(((Reperes!$F$7:$F$28=Reperes!$B$2)+(Reperes!$F$7:$F$28="Toutes"))*(Reperes!$G$7:$G$28&lt;=$G61)*(Reperes!$H$7:$H$28&gt;=$G61))&gt;0,"Vacances","")</f>
        <v/>
      </c>
      <c r="K61" s="16" t="str">
        <f aca="false">IF(AND(($E61&lt;&gt;"")=($I61&lt;&gt;""),$F61=$J61),"","Prudence : "&amp;IF(($E61&lt;&gt;"")&lt;&gt;($I61&lt;&gt;""),"statut ferie different. ","")&amp;IF($F61&lt;&gt;$J61,"statut vacances different.",""))</f>
        <v>Prudence : statut vacances different.</v>
      </c>
      <c r="L61" s="17"/>
      <c r="M61" s="18"/>
      <c r="N61" s="19" t="str">
        <f aca="false">IF(OR($L61="",$M61=""),"",$L61*$M61)</f>
        <v/>
      </c>
      <c r="O61" s="18"/>
      <c r="P61" s="20" t="str">
        <f aca="false">IF(OR($M61="",$O61=""),"",$O61/$M61-1)</f>
        <v/>
      </c>
    </row>
    <row r="62" customFormat="false" ht="15" hidden="false" customHeight="false" outlineLevel="0" collapsed="false">
      <c r="A62" s="21" t="n">
        <v>46445</v>
      </c>
      <c r="B62" s="22" t="str">
        <f aca="false">INDEX(Reperes!$L$7:$L$18,MONTH($A62))</f>
        <v>fevrier</v>
      </c>
      <c r="C62" s="22" t="str">
        <f aca="false">INDEX(Reperes!$J$7:$J$13,WEEKDAY($A62,2))</f>
        <v>samedi</v>
      </c>
      <c r="D62" s="22" t="n">
        <f aca="false">WEEKNUM($A62,21)</f>
        <v>8</v>
      </c>
      <c r="E62" s="22" t="str">
        <f aca="false">IFERROR(INDEX(Reperes!$B$7:$B$28,MATCH($A62,Reperes!$A$7:$A$28,0)),"")</f>
        <v/>
      </c>
      <c r="F62" s="22" t="str">
        <f aca="false">IF(SUMPRODUCT(((Reperes!$F$7:$F$28=Reperes!$B$2)+(Reperes!$F$7:$F$28="Toutes"))*(Reperes!$G$7:$G$28&lt;=$A62)*(Reperes!$H$7:$H$28&gt;=$A62))&gt;0,"Vacances","")</f>
        <v>Vacances</v>
      </c>
      <c r="G62" s="21" t="n">
        <f aca="false">IF(YEAR($A62-364)=2026,$A62-364,$A62-371)</f>
        <v>46081</v>
      </c>
      <c r="H62" s="22" t="str">
        <f aca="false">INDEX(Reperes!$J$7:$J$13,WEEKDAY($G62,2))</f>
        <v>samedi</v>
      </c>
      <c r="I62" s="22" t="str">
        <f aca="false">IFERROR(INDEX(Reperes!$B$7:$B$28,MATCH($G62,Reperes!$A$7:$A$28,0)),"")</f>
        <v/>
      </c>
      <c r="J62" s="22" t="str">
        <f aca="false">IF(SUMPRODUCT(((Reperes!$F$7:$F$28=Reperes!$B$2)+(Reperes!$F$7:$F$28="Toutes"))*(Reperes!$G$7:$G$28&lt;=$G62)*(Reperes!$H$7:$H$28&gt;=$G62))&gt;0,"Vacances","")</f>
        <v/>
      </c>
      <c r="K62" s="23" t="str">
        <f aca="false">IF(AND(($E62&lt;&gt;"")=($I62&lt;&gt;""),$F62=$J62),"","Prudence : "&amp;IF(($E62&lt;&gt;"")&lt;&gt;($I62&lt;&gt;""),"statut ferie different. ","")&amp;IF($F62&lt;&gt;$J62,"statut vacances different.",""))</f>
        <v>Prudence : statut vacances different.</v>
      </c>
      <c r="L62" s="17"/>
      <c r="M62" s="18"/>
      <c r="N62" s="19" t="str">
        <f aca="false">IF(OR($L62="",$M62=""),"",$L62*$M62)</f>
        <v/>
      </c>
      <c r="O62" s="18"/>
      <c r="P62" s="20" t="str">
        <f aca="false">IF(OR($M62="",$O62=""),"",$O62/$M62-1)</f>
        <v/>
      </c>
    </row>
    <row r="63" customFormat="false" ht="15" hidden="false" customHeight="false" outlineLevel="0" collapsed="false">
      <c r="A63" s="21" t="n">
        <v>46446</v>
      </c>
      <c r="B63" s="22" t="str">
        <f aca="false">INDEX(Reperes!$L$7:$L$18,MONTH($A63))</f>
        <v>fevrier</v>
      </c>
      <c r="C63" s="22" t="str">
        <f aca="false">INDEX(Reperes!$J$7:$J$13,WEEKDAY($A63,2))</f>
        <v>dimanche</v>
      </c>
      <c r="D63" s="22" t="n">
        <f aca="false">WEEKNUM($A63,21)</f>
        <v>8</v>
      </c>
      <c r="E63" s="22" t="str">
        <f aca="false">IFERROR(INDEX(Reperes!$B$7:$B$28,MATCH($A63,Reperes!$A$7:$A$28,0)),"")</f>
        <v/>
      </c>
      <c r="F63" s="22" t="str">
        <f aca="false">IF(SUMPRODUCT(((Reperes!$F$7:$F$28=Reperes!$B$2)+(Reperes!$F$7:$F$28="Toutes"))*(Reperes!$G$7:$G$28&lt;=$A63)*(Reperes!$H$7:$H$28&gt;=$A63))&gt;0,"Vacances","")</f>
        <v>Vacances</v>
      </c>
      <c r="G63" s="21" t="n">
        <f aca="false">IF(YEAR($A63-364)=2026,$A63-364,$A63-371)</f>
        <v>46082</v>
      </c>
      <c r="H63" s="22" t="str">
        <f aca="false">INDEX(Reperes!$J$7:$J$13,WEEKDAY($G63,2))</f>
        <v>dimanche</v>
      </c>
      <c r="I63" s="22" t="str">
        <f aca="false">IFERROR(INDEX(Reperes!$B$7:$B$28,MATCH($G63,Reperes!$A$7:$A$28,0)),"")</f>
        <v/>
      </c>
      <c r="J63" s="22" t="str">
        <f aca="false">IF(SUMPRODUCT(((Reperes!$F$7:$F$28=Reperes!$B$2)+(Reperes!$F$7:$F$28="Toutes"))*(Reperes!$G$7:$G$28&lt;=$G63)*(Reperes!$H$7:$H$28&gt;=$G63))&gt;0,"Vacances","")</f>
        <v/>
      </c>
      <c r="K63" s="23" t="str">
        <f aca="false">IF(AND(($E63&lt;&gt;"")=($I63&lt;&gt;""),$F63=$J63),"","Prudence : "&amp;IF(($E63&lt;&gt;"")&lt;&gt;($I63&lt;&gt;""),"statut ferie different. ","")&amp;IF($F63&lt;&gt;$J63,"statut vacances different.",""))</f>
        <v>Prudence : statut vacances different.</v>
      </c>
      <c r="L63" s="17"/>
      <c r="M63" s="18"/>
      <c r="N63" s="19" t="str">
        <f aca="false">IF(OR($L63="",$M63=""),"",$L63*$M63)</f>
        <v/>
      </c>
      <c r="O63" s="18"/>
      <c r="P63" s="20" t="str">
        <f aca="false">IF(OR($M63="",$O63=""),"",$O63/$M63-1)</f>
        <v/>
      </c>
    </row>
    <row r="64" customFormat="false" ht="15" hidden="false" customHeight="false" outlineLevel="0" collapsed="false">
      <c r="A64" s="14" t="n">
        <v>46447</v>
      </c>
      <c r="B64" s="15" t="str">
        <f aca="false">INDEX(Reperes!$L$7:$L$18,MONTH($A64))</f>
        <v>mars</v>
      </c>
      <c r="C64" s="15" t="str">
        <f aca="false">INDEX(Reperes!$J$7:$J$13,WEEKDAY($A64,2))</f>
        <v>lundi</v>
      </c>
      <c r="D64" s="15" t="n">
        <f aca="false">WEEKNUM($A64,21)</f>
        <v>9</v>
      </c>
      <c r="E64" s="15" t="str">
        <f aca="false">IFERROR(INDEX(Reperes!$B$7:$B$28,MATCH($A64,Reperes!$A$7:$A$28,0)),"")</f>
        <v/>
      </c>
      <c r="F64" s="15" t="str">
        <f aca="false">IF(SUMPRODUCT(((Reperes!$F$7:$F$28=Reperes!$B$2)+(Reperes!$F$7:$F$28="Toutes"))*(Reperes!$G$7:$G$28&lt;=$A64)*(Reperes!$H$7:$H$28&gt;=$A64))&gt;0,"Vacances","")</f>
        <v/>
      </c>
      <c r="G64" s="14" t="n">
        <f aca="false">IF(YEAR($A64-364)=2026,$A64-364,$A64-371)</f>
        <v>46083</v>
      </c>
      <c r="H64" s="15" t="str">
        <f aca="false">INDEX(Reperes!$J$7:$J$13,WEEKDAY($G64,2))</f>
        <v>lundi</v>
      </c>
      <c r="I64" s="15" t="str">
        <f aca="false">IFERROR(INDEX(Reperes!$B$7:$B$28,MATCH($G64,Reperes!$A$7:$A$28,0)),"")</f>
        <v/>
      </c>
      <c r="J64" s="15" t="str">
        <f aca="false">IF(SUMPRODUCT(((Reperes!$F$7:$F$28=Reperes!$B$2)+(Reperes!$F$7:$F$28="Toutes"))*(Reperes!$G$7:$G$28&lt;=$G64)*(Reperes!$H$7:$H$28&gt;=$G64))&gt;0,"Vacances","")</f>
        <v/>
      </c>
      <c r="K64" s="16" t="str">
        <f aca="false">IF(AND(($E64&lt;&gt;"")=($I64&lt;&gt;""),$F64=$J64),"","Prudence : "&amp;IF(($E64&lt;&gt;"")&lt;&gt;($I64&lt;&gt;""),"statut ferie different. ","")&amp;IF($F64&lt;&gt;$J64,"statut vacances different.",""))</f>
        <v/>
      </c>
      <c r="L64" s="17"/>
      <c r="M64" s="18"/>
      <c r="N64" s="19" t="str">
        <f aca="false">IF(OR($L64="",$M64=""),"",$L64*$M64)</f>
        <v/>
      </c>
      <c r="O64" s="18"/>
      <c r="P64" s="20" t="str">
        <f aca="false">IF(OR($M64="",$O64=""),"",$O64/$M64-1)</f>
        <v/>
      </c>
    </row>
    <row r="65" customFormat="false" ht="15" hidden="false" customHeight="false" outlineLevel="0" collapsed="false">
      <c r="A65" s="14" t="n">
        <v>46448</v>
      </c>
      <c r="B65" s="15" t="str">
        <f aca="false">INDEX(Reperes!$L$7:$L$18,MONTH($A65))</f>
        <v>mars</v>
      </c>
      <c r="C65" s="15" t="str">
        <f aca="false">INDEX(Reperes!$J$7:$J$13,WEEKDAY($A65,2))</f>
        <v>mardi</v>
      </c>
      <c r="D65" s="15" t="n">
        <f aca="false">WEEKNUM($A65,21)</f>
        <v>9</v>
      </c>
      <c r="E65" s="15" t="str">
        <f aca="false">IFERROR(INDEX(Reperes!$B$7:$B$28,MATCH($A65,Reperes!$A$7:$A$28,0)),"")</f>
        <v/>
      </c>
      <c r="F65" s="15" t="str">
        <f aca="false">IF(SUMPRODUCT(((Reperes!$F$7:$F$28=Reperes!$B$2)+(Reperes!$F$7:$F$28="Toutes"))*(Reperes!$G$7:$G$28&lt;=$A65)*(Reperes!$H$7:$H$28&gt;=$A65))&gt;0,"Vacances","")</f>
        <v/>
      </c>
      <c r="G65" s="14" t="n">
        <f aca="false">IF(YEAR($A65-364)=2026,$A65-364,$A65-371)</f>
        <v>46084</v>
      </c>
      <c r="H65" s="15" t="str">
        <f aca="false">INDEX(Reperes!$J$7:$J$13,WEEKDAY($G65,2))</f>
        <v>mardi</v>
      </c>
      <c r="I65" s="15" t="str">
        <f aca="false">IFERROR(INDEX(Reperes!$B$7:$B$28,MATCH($G65,Reperes!$A$7:$A$28,0)),"")</f>
        <v/>
      </c>
      <c r="J65" s="15" t="str">
        <f aca="false">IF(SUMPRODUCT(((Reperes!$F$7:$F$28=Reperes!$B$2)+(Reperes!$F$7:$F$28="Toutes"))*(Reperes!$G$7:$G$28&lt;=$G65)*(Reperes!$H$7:$H$28&gt;=$G65))&gt;0,"Vacances","")</f>
        <v/>
      </c>
      <c r="K65" s="16" t="str">
        <f aca="false">IF(AND(($E65&lt;&gt;"")=($I65&lt;&gt;""),$F65=$J65),"","Prudence : "&amp;IF(($E65&lt;&gt;"")&lt;&gt;($I65&lt;&gt;""),"statut ferie different. ","")&amp;IF($F65&lt;&gt;$J65,"statut vacances different.",""))</f>
        <v/>
      </c>
      <c r="L65" s="17"/>
      <c r="M65" s="18"/>
      <c r="N65" s="19" t="str">
        <f aca="false">IF(OR($L65="",$M65=""),"",$L65*$M65)</f>
        <v/>
      </c>
      <c r="O65" s="18"/>
      <c r="P65" s="20" t="str">
        <f aca="false">IF(OR($M65="",$O65=""),"",$O65/$M65-1)</f>
        <v/>
      </c>
    </row>
    <row r="66" customFormat="false" ht="15" hidden="false" customHeight="false" outlineLevel="0" collapsed="false">
      <c r="A66" s="14" t="n">
        <v>46449</v>
      </c>
      <c r="B66" s="15" t="str">
        <f aca="false">INDEX(Reperes!$L$7:$L$18,MONTH($A66))</f>
        <v>mars</v>
      </c>
      <c r="C66" s="15" t="str">
        <f aca="false">INDEX(Reperes!$J$7:$J$13,WEEKDAY($A66,2))</f>
        <v>mercredi</v>
      </c>
      <c r="D66" s="15" t="n">
        <f aca="false">WEEKNUM($A66,21)</f>
        <v>9</v>
      </c>
      <c r="E66" s="15" t="str">
        <f aca="false">IFERROR(INDEX(Reperes!$B$7:$B$28,MATCH($A66,Reperes!$A$7:$A$28,0)),"")</f>
        <v/>
      </c>
      <c r="F66" s="15" t="str">
        <f aca="false">IF(SUMPRODUCT(((Reperes!$F$7:$F$28=Reperes!$B$2)+(Reperes!$F$7:$F$28="Toutes"))*(Reperes!$G$7:$G$28&lt;=$A66)*(Reperes!$H$7:$H$28&gt;=$A66))&gt;0,"Vacances","")</f>
        <v/>
      </c>
      <c r="G66" s="14" t="n">
        <f aca="false">IF(YEAR($A66-364)=2026,$A66-364,$A66-371)</f>
        <v>46085</v>
      </c>
      <c r="H66" s="15" t="str">
        <f aca="false">INDEX(Reperes!$J$7:$J$13,WEEKDAY($G66,2))</f>
        <v>mercredi</v>
      </c>
      <c r="I66" s="15" t="str">
        <f aca="false">IFERROR(INDEX(Reperes!$B$7:$B$28,MATCH($G66,Reperes!$A$7:$A$28,0)),"")</f>
        <v/>
      </c>
      <c r="J66" s="15" t="str">
        <f aca="false">IF(SUMPRODUCT(((Reperes!$F$7:$F$28=Reperes!$B$2)+(Reperes!$F$7:$F$28="Toutes"))*(Reperes!$G$7:$G$28&lt;=$G66)*(Reperes!$H$7:$H$28&gt;=$G66))&gt;0,"Vacances","")</f>
        <v/>
      </c>
      <c r="K66" s="16" t="str">
        <f aca="false">IF(AND(($E66&lt;&gt;"")=($I66&lt;&gt;""),$F66=$J66),"","Prudence : "&amp;IF(($E66&lt;&gt;"")&lt;&gt;($I66&lt;&gt;""),"statut ferie different. ","")&amp;IF($F66&lt;&gt;$J66,"statut vacances different.",""))</f>
        <v/>
      </c>
      <c r="L66" s="17"/>
      <c r="M66" s="18"/>
      <c r="N66" s="19" t="str">
        <f aca="false">IF(OR($L66="",$M66=""),"",$L66*$M66)</f>
        <v/>
      </c>
      <c r="O66" s="18"/>
      <c r="P66" s="20" t="str">
        <f aca="false">IF(OR($M66="",$O66=""),"",$O66/$M66-1)</f>
        <v/>
      </c>
    </row>
    <row r="67" customFormat="false" ht="15" hidden="false" customHeight="false" outlineLevel="0" collapsed="false">
      <c r="A67" s="14" t="n">
        <v>46450</v>
      </c>
      <c r="B67" s="15" t="str">
        <f aca="false">INDEX(Reperes!$L$7:$L$18,MONTH($A67))</f>
        <v>mars</v>
      </c>
      <c r="C67" s="15" t="str">
        <f aca="false">INDEX(Reperes!$J$7:$J$13,WEEKDAY($A67,2))</f>
        <v>jeudi</v>
      </c>
      <c r="D67" s="15" t="n">
        <f aca="false">WEEKNUM($A67,21)</f>
        <v>9</v>
      </c>
      <c r="E67" s="15" t="str">
        <f aca="false">IFERROR(INDEX(Reperes!$B$7:$B$28,MATCH($A67,Reperes!$A$7:$A$28,0)),"")</f>
        <v/>
      </c>
      <c r="F67" s="15" t="str">
        <f aca="false">IF(SUMPRODUCT(((Reperes!$F$7:$F$28=Reperes!$B$2)+(Reperes!$F$7:$F$28="Toutes"))*(Reperes!$G$7:$G$28&lt;=$A67)*(Reperes!$H$7:$H$28&gt;=$A67))&gt;0,"Vacances","")</f>
        <v/>
      </c>
      <c r="G67" s="14" t="n">
        <f aca="false">IF(YEAR($A67-364)=2026,$A67-364,$A67-371)</f>
        <v>46086</v>
      </c>
      <c r="H67" s="15" t="str">
        <f aca="false">INDEX(Reperes!$J$7:$J$13,WEEKDAY($G67,2))</f>
        <v>jeudi</v>
      </c>
      <c r="I67" s="15" t="str">
        <f aca="false">IFERROR(INDEX(Reperes!$B$7:$B$28,MATCH($G67,Reperes!$A$7:$A$28,0)),"")</f>
        <v/>
      </c>
      <c r="J67" s="15" t="str">
        <f aca="false">IF(SUMPRODUCT(((Reperes!$F$7:$F$28=Reperes!$B$2)+(Reperes!$F$7:$F$28="Toutes"))*(Reperes!$G$7:$G$28&lt;=$G67)*(Reperes!$H$7:$H$28&gt;=$G67))&gt;0,"Vacances","")</f>
        <v/>
      </c>
      <c r="K67" s="16" t="str">
        <f aca="false">IF(AND(($E67&lt;&gt;"")=($I67&lt;&gt;""),$F67=$J67),"","Prudence : "&amp;IF(($E67&lt;&gt;"")&lt;&gt;($I67&lt;&gt;""),"statut ferie different. ","")&amp;IF($F67&lt;&gt;$J67,"statut vacances different.",""))</f>
        <v/>
      </c>
      <c r="L67" s="17"/>
      <c r="M67" s="18"/>
      <c r="N67" s="19" t="str">
        <f aca="false">IF(OR($L67="",$M67=""),"",$L67*$M67)</f>
        <v/>
      </c>
      <c r="O67" s="18"/>
      <c r="P67" s="20" t="str">
        <f aca="false">IF(OR($M67="",$O67=""),"",$O67/$M67-1)</f>
        <v/>
      </c>
    </row>
    <row r="68" customFormat="false" ht="15" hidden="false" customHeight="false" outlineLevel="0" collapsed="false">
      <c r="A68" s="14" t="n">
        <v>46451</v>
      </c>
      <c r="B68" s="15" t="str">
        <f aca="false">INDEX(Reperes!$L$7:$L$18,MONTH($A68))</f>
        <v>mars</v>
      </c>
      <c r="C68" s="15" t="str">
        <f aca="false">INDEX(Reperes!$J$7:$J$13,WEEKDAY($A68,2))</f>
        <v>vendredi</v>
      </c>
      <c r="D68" s="15" t="n">
        <f aca="false">WEEKNUM($A68,21)</f>
        <v>9</v>
      </c>
      <c r="E68" s="15" t="str">
        <f aca="false">IFERROR(INDEX(Reperes!$B$7:$B$28,MATCH($A68,Reperes!$A$7:$A$28,0)),"")</f>
        <v/>
      </c>
      <c r="F68" s="15" t="str">
        <f aca="false">IF(SUMPRODUCT(((Reperes!$F$7:$F$28=Reperes!$B$2)+(Reperes!$F$7:$F$28="Toutes"))*(Reperes!$G$7:$G$28&lt;=$A68)*(Reperes!$H$7:$H$28&gt;=$A68))&gt;0,"Vacances","")</f>
        <v/>
      </c>
      <c r="G68" s="14" t="n">
        <f aca="false">IF(YEAR($A68-364)=2026,$A68-364,$A68-371)</f>
        <v>46087</v>
      </c>
      <c r="H68" s="15" t="str">
        <f aca="false">INDEX(Reperes!$J$7:$J$13,WEEKDAY($G68,2))</f>
        <v>vendredi</v>
      </c>
      <c r="I68" s="15" t="str">
        <f aca="false">IFERROR(INDEX(Reperes!$B$7:$B$28,MATCH($G68,Reperes!$A$7:$A$28,0)),"")</f>
        <v/>
      </c>
      <c r="J68" s="15" t="str">
        <f aca="false">IF(SUMPRODUCT(((Reperes!$F$7:$F$28=Reperes!$B$2)+(Reperes!$F$7:$F$28="Toutes"))*(Reperes!$G$7:$G$28&lt;=$G68)*(Reperes!$H$7:$H$28&gt;=$G68))&gt;0,"Vacances","")</f>
        <v/>
      </c>
      <c r="K68" s="16" t="str">
        <f aca="false">IF(AND(($E68&lt;&gt;"")=($I68&lt;&gt;""),$F68=$J68),"","Prudence : "&amp;IF(($E68&lt;&gt;"")&lt;&gt;($I68&lt;&gt;""),"statut ferie different. ","")&amp;IF($F68&lt;&gt;$J68,"statut vacances different.",""))</f>
        <v/>
      </c>
      <c r="L68" s="17"/>
      <c r="M68" s="18"/>
      <c r="N68" s="19" t="str">
        <f aca="false">IF(OR($L68="",$M68=""),"",$L68*$M68)</f>
        <v/>
      </c>
      <c r="O68" s="18"/>
      <c r="P68" s="20" t="str">
        <f aca="false">IF(OR($M68="",$O68=""),"",$O68/$M68-1)</f>
        <v/>
      </c>
    </row>
    <row r="69" customFormat="false" ht="15" hidden="false" customHeight="false" outlineLevel="0" collapsed="false">
      <c r="A69" s="21" t="n">
        <v>46452</v>
      </c>
      <c r="B69" s="22" t="str">
        <f aca="false">INDEX(Reperes!$L$7:$L$18,MONTH($A69))</f>
        <v>mars</v>
      </c>
      <c r="C69" s="22" t="str">
        <f aca="false">INDEX(Reperes!$J$7:$J$13,WEEKDAY($A69,2))</f>
        <v>samedi</v>
      </c>
      <c r="D69" s="22" t="n">
        <f aca="false">WEEKNUM($A69,21)</f>
        <v>9</v>
      </c>
      <c r="E69" s="22" t="str">
        <f aca="false">IFERROR(INDEX(Reperes!$B$7:$B$28,MATCH($A69,Reperes!$A$7:$A$28,0)),"")</f>
        <v/>
      </c>
      <c r="F69" s="22" t="str">
        <f aca="false">IF(SUMPRODUCT(((Reperes!$F$7:$F$28=Reperes!$B$2)+(Reperes!$F$7:$F$28="Toutes"))*(Reperes!$G$7:$G$28&lt;=$A69)*(Reperes!$H$7:$H$28&gt;=$A69))&gt;0,"Vacances","")</f>
        <v/>
      </c>
      <c r="G69" s="21" t="n">
        <f aca="false">IF(YEAR($A69-364)=2026,$A69-364,$A69-371)</f>
        <v>46088</v>
      </c>
      <c r="H69" s="22" t="str">
        <f aca="false">INDEX(Reperes!$J$7:$J$13,WEEKDAY($G69,2))</f>
        <v>samedi</v>
      </c>
      <c r="I69" s="22" t="str">
        <f aca="false">IFERROR(INDEX(Reperes!$B$7:$B$28,MATCH($G69,Reperes!$A$7:$A$28,0)),"")</f>
        <v/>
      </c>
      <c r="J69" s="22" t="str">
        <f aca="false">IF(SUMPRODUCT(((Reperes!$F$7:$F$28=Reperes!$B$2)+(Reperes!$F$7:$F$28="Toutes"))*(Reperes!$G$7:$G$28&lt;=$G69)*(Reperes!$H$7:$H$28&gt;=$G69))&gt;0,"Vacances","")</f>
        <v/>
      </c>
      <c r="K69" s="23" t="str">
        <f aca="false">IF(AND(($E69&lt;&gt;"")=($I69&lt;&gt;""),$F69=$J69),"","Prudence : "&amp;IF(($E69&lt;&gt;"")&lt;&gt;($I69&lt;&gt;""),"statut ferie different. ","")&amp;IF($F69&lt;&gt;$J69,"statut vacances different.",""))</f>
        <v/>
      </c>
      <c r="L69" s="17"/>
      <c r="M69" s="18"/>
      <c r="N69" s="19" t="str">
        <f aca="false">IF(OR($L69="",$M69=""),"",$L69*$M69)</f>
        <v/>
      </c>
      <c r="O69" s="18"/>
      <c r="P69" s="20" t="str">
        <f aca="false">IF(OR($M69="",$O69=""),"",$O69/$M69-1)</f>
        <v/>
      </c>
    </row>
    <row r="70" customFormat="false" ht="15" hidden="false" customHeight="false" outlineLevel="0" collapsed="false">
      <c r="A70" s="21" t="n">
        <v>46453</v>
      </c>
      <c r="B70" s="22" t="str">
        <f aca="false">INDEX(Reperes!$L$7:$L$18,MONTH($A70))</f>
        <v>mars</v>
      </c>
      <c r="C70" s="22" t="str">
        <f aca="false">INDEX(Reperes!$J$7:$J$13,WEEKDAY($A70,2))</f>
        <v>dimanche</v>
      </c>
      <c r="D70" s="22" t="n">
        <f aca="false">WEEKNUM($A70,21)</f>
        <v>9</v>
      </c>
      <c r="E70" s="22" t="str">
        <f aca="false">IFERROR(INDEX(Reperes!$B$7:$B$28,MATCH($A70,Reperes!$A$7:$A$28,0)),"")</f>
        <v/>
      </c>
      <c r="F70" s="22" t="str">
        <f aca="false">IF(SUMPRODUCT(((Reperes!$F$7:$F$28=Reperes!$B$2)+(Reperes!$F$7:$F$28="Toutes"))*(Reperes!$G$7:$G$28&lt;=$A70)*(Reperes!$H$7:$H$28&gt;=$A70))&gt;0,"Vacances","")</f>
        <v/>
      </c>
      <c r="G70" s="21" t="n">
        <f aca="false">IF(YEAR($A70-364)=2026,$A70-364,$A70-371)</f>
        <v>46089</v>
      </c>
      <c r="H70" s="22" t="str">
        <f aca="false">INDEX(Reperes!$J$7:$J$13,WEEKDAY($G70,2))</f>
        <v>dimanche</v>
      </c>
      <c r="I70" s="22" t="str">
        <f aca="false">IFERROR(INDEX(Reperes!$B$7:$B$28,MATCH($G70,Reperes!$A$7:$A$28,0)),"")</f>
        <v/>
      </c>
      <c r="J70" s="22" t="str">
        <f aca="false">IF(SUMPRODUCT(((Reperes!$F$7:$F$28=Reperes!$B$2)+(Reperes!$F$7:$F$28="Toutes"))*(Reperes!$G$7:$G$28&lt;=$G70)*(Reperes!$H$7:$H$28&gt;=$G70))&gt;0,"Vacances","")</f>
        <v/>
      </c>
      <c r="K70" s="23" t="str">
        <f aca="false">IF(AND(($E70&lt;&gt;"")=($I70&lt;&gt;""),$F70=$J70),"","Prudence : "&amp;IF(($E70&lt;&gt;"")&lt;&gt;($I70&lt;&gt;""),"statut ferie different. ","")&amp;IF($F70&lt;&gt;$J70,"statut vacances different.",""))</f>
        <v/>
      </c>
      <c r="L70" s="17"/>
      <c r="M70" s="18"/>
      <c r="N70" s="19" t="str">
        <f aca="false">IF(OR($L70="",$M70=""),"",$L70*$M70)</f>
        <v/>
      </c>
      <c r="O70" s="18"/>
      <c r="P70" s="20" t="str">
        <f aca="false">IF(OR($M70="",$O70=""),"",$O70/$M70-1)</f>
        <v/>
      </c>
    </row>
    <row r="71" customFormat="false" ht="15" hidden="false" customHeight="false" outlineLevel="0" collapsed="false">
      <c r="A71" s="14" t="n">
        <v>46454</v>
      </c>
      <c r="B71" s="15" t="str">
        <f aca="false">INDEX(Reperes!$L$7:$L$18,MONTH($A71))</f>
        <v>mars</v>
      </c>
      <c r="C71" s="15" t="str">
        <f aca="false">INDEX(Reperes!$J$7:$J$13,WEEKDAY($A71,2))</f>
        <v>lundi</v>
      </c>
      <c r="D71" s="15" t="n">
        <f aca="false">WEEKNUM($A71,21)</f>
        <v>10</v>
      </c>
      <c r="E71" s="15" t="str">
        <f aca="false">IFERROR(INDEX(Reperes!$B$7:$B$28,MATCH($A71,Reperes!$A$7:$A$28,0)),"")</f>
        <v/>
      </c>
      <c r="F71" s="15" t="str">
        <f aca="false">IF(SUMPRODUCT(((Reperes!$F$7:$F$28=Reperes!$B$2)+(Reperes!$F$7:$F$28="Toutes"))*(Reperes!$G$7:$G$28&lt;=$A71)*(Reperes!$H$7:$H$28&gt;=$A71))&gt;0,"Vacances","")</f>
        <v/>
      </c>
      <c r="G71" s="14" t="n">
        <f aca="false">IF(YEAR($A71-364)=2026,$A71-364,$A71-371)</f>
        <v>46090</v>
      </c>
      <c r="H71" s="15" t="str">
        <f aca="false">INDEX(Reperes!$J$7:$J$13,WEEKDAY($G71,2))</f>
        <v>lundi</v>
      </c>
      <c r="I71" s="15" t="str">
        <f aca="false">IFERROR(INDEX(Reperes!$B$7:$B$28,MATCH($G71,Reperes!$A$7:$A$28,0)),"")</f>
        <v/>
      </c>
      <c r="J71" s="15" t="str">
        <f aca="false">IF(SUMPRODUCT(((Reperes!$F$7:$F$28=Reperes!$B$2)+(Reperes!$F$7:$F$28="Toutes"))*(Reperes!$G$7:$G$28&lt;=$G71)*(Reperes!$H$7:$H$28&gt;=$G71))&gt;0,"Vacances","")</f>
        <v/>
      </c>
      <c r="K71" s="16" t="str">
        <f aca="false">IF(AND(($E71&lt;&gt;"")=($I71&lt;&gt;""),$F71=$J71),"","Prudence : "&amp;IF(($E71&lt;&gt;"")&lt;&gt;($I71&lt;&gt;""),"statut ferie different. ","")&amp;IF($F71&lt;&gt;$J71,"statut vacances different.",""))</f>
        <v/>
      </c>
      <c r="L71" s="17"/>
      <c r="M71" s="18"/>
      <c r="N71" s="19" t="str">
        <f aca="false">IF(OR($L71="",$M71=""),"",$L71*$M71)</f>
        <v/>
      </c>
      <c r="O71" s="18"/>
      <c r="P71" s="20" t="str">
        <f aca="false">IF(OR($M71="",$O71=""),"",$O71/$M71-1)</f>
        <v/>
      </c>
    </row>
    <row r="72" customFormat="false" ht="15" hidden="false" customHeight="false" outlineLevel="0" collapsed="false">
      <c r="A72" s="14" t="n">
        <v>46455</v>
      </c>
      <c r="B72" s="15" t="str">
        <f aca="false">INDEX(Reperes!$L$7:$L$18,MONTH($A72))</f>
        <v>mars</v>
      </c>
      <c r="C72" s="15" t="str">
        <f aca="false">INDEX(Reperes!$J$7:$J$13,WEEKDAY($A72,2))</f>
        <v>mardi</v>
      </c>
      <c r="D72" s="15" t="n">
        <f aca="false">WEEKNUM($A72,21)</f>
        <v>10</v>
      </c>
      <c r="E72" s="15" t="str">
        <f aca="false">IFERROR(INDEX(Reperes!$B$7:$B$28,MATCH($A72,Reperes!$A$7:$A$28,0)),"")</f>
        <v/>
      </c>
      <c r="F72" s="15" t="str">
        <f aca="false">IF(SUMPRODUCT(((Reperes!$F$7:$F$28=Reperes!$B$2)+(Reperes!$F$7:$F$28="Toutes"))*(Reperes!$G$7:$G$28&lt;=$A72)*(Reperes!$H$7:$H$28&gt;=$A72))&gt;0,"Vacances","")</f>
        <v/>
      </c>
      <c r="G72" s="14" t="n">
        <f aca="false">IF(YEAR($A72-364)=2026,$A72-364,$A72-371)</f>
        <v>46091</v>
      </c>
      <c r="H72" s="15" t="str">
        <f aca="false">INDEX(Reperes!$J$7:$J$13,WEEKDAY($G72,2))</f>
        <v>mardi</v>
      </c>
      <c r="I72" s="15" t="str">
        <f aca="false">IFERROR(INDEX(Reperes!$B$7:$B$28,MATCH($G72,Reperes!$A$7:$A$28,0)),"")</f>
        <v/>
      </c>
      <c r="J72" s="15" t="str">
        <f aca="false">IF(SUMPRODUCT(((Reperes!$F$7:$F$28=Reperes!$B$2)+(Reperes!$F$7:$F$28="Toutes"))*(Reperes!$G$7:$G$28&lt;=$G72)*(Reperes!$H$7:$H$28&gt;=$G72))&gt;0,"Vacances","")</f>
        <v/>
      </c>
      <c r="K72" s="16" t="str">
        <f aca="false">IF(AND(($E72&lt;&gt;"")=($I72&lt;&gt;""),$F72=$J72),"","Prudence : "&amp;IF(($E72&lt;&gt;"")&lt;&gt;($I72&lt;&gt;""),"statut ferie different. ","")&amp;IF($F72&lt;&gt;$J72,"statut vacances different.",""))</f>
        <v/>
      </c>
      <c r="L72" s="17"/>
      <c r="M72" s="18"/>
      <c r="N72" s="19" t="str">
        <f aca="false">IF(OR($L72="",$M72=""),"",$L72*$M72)</f>
        <v/>
      </c>
      <c r="O72" s="18"/>
      <c r="P72" s="20" t="str">
        <f aca="false">IF(OR($M72="",$O72=""),"",$O72/$M72-1)</f>
        <v/>
      </c>
    </row>
    <row r="73" customFormat="false" ht="15" hidden="false" customHeight="false" outlineLevel="0" collapsed="false">
      <c r="A73" s="14" t="n">
        <v>46456</v>
      </c>
      <c r="B73" s="15" t="str">
        <f aca="false">INDEX(Reperes!$L$7:$L$18,MONTH($A73))</f>
        <v>mars</v>
      </c>
      <c r="C73" s="15" t="str">
        <f aca="false">INDEX(Reperes!$J$7:$J$13,WEEKDAY($A73,2))</f>
        <v>mercredi</v>
      </c>
      <c r="D73" s="15" t="n">
        <f aca="false">WEEKNUM($A73,21)</f>
        <v>10</v>
      </c>
      <c r="E73" s="15" t="str">
        <f aca="false">IFERROR(INDEX(Reperes!$B$7:$B$28,MATCH($A73,Reperes!$A$7:$A$28,0)),"")</f>
        <v/>
      </c>
      <c r="F73" s="15" t="str">
        <f aca="false">IF(SUMPRODUCT(((Reperes!$F$7:$F$28=Reperes!$B$2)+(Reperes!$F$7:$F$28="Toutes"))*(Reperes!$G$7:$G$28&lt;=$A73)*(Reperes!$H$7:$H$28&gt;=$A73))&gt;0,"Vacances","")</f>
        <v/>
      </c>
      <c r="G73" s="14" t="n">
        <f aca="false">IF(YEAR($A73-364)=2026,$A73-364,$A73-371)</f>
        <v>46092</v>
      </c>
      <c r="H73" s="15" t="str">
        <f aca="false">INDEX(Reperes!$J$7:$J$13,WEEKDAY($G73,2))</f>
        <v>mercredi</v>
      </c>
      <c r="I73" s="15" t="str">
        <f aca="false">IFERROR(INDEX(Reperes!$B$7:$B$28,MATCH($G73,Reperes!$A$7:$A$28,0)),"")</f>
        <v/>
      </c>
      <c r="J73" s="15" t="str">
        <f aca="false">IF(SUMPRODUCT(((Reperes!$F$7:$F$28=Reperes!$B$2)+(Reperes!$F$7:$F$28="Toutes"))*(Reperes!$G$7:$G$28&lt;=$G73)*(Reperes!$H$7:$H$28&gt;=$G73))&gt;0,"Vacances","")</f>
        <v/>
      </c>
      <c r="K73" s="16" t="str">
        <f aca="false">IF(AND(($E73&lt;&gt;"")=($I73&lt;&gt;""),$F73=$J73),"","Prudence : "&amp;IF(($E73&lt;&gt;"")&lt;&gt;($I73&lt;&gt;""),"statut ferie different. ","")&amp;IF($F73&lt;&gt;$J73,"statut vacances different.",""))</f>
        <v/>
      </c>
      <c r="L73" s="17"/>
      <c r="M73" s="18"/>
      <c r="N73" s="19" t="str">
        <f aca="false">IF(OR($L73="",$M73=""),"",$L73*$M73)</f>
        <v/>
      </c>
      <c r="O73" s="18"/>
      <c r="P73" s="20" t="str">
        <f aca="false">IF(OR($M73="",$O73=""),"",$O73/$M73-1)</f>
        <v/>
      </c>
    </row>
    <row r="74" customFormat="false" ht="15" hidden="false" customHeight="false" outlineLevel="0" collapsed="false">
      <c r="A74" s="14" t="n">
        <v>46457</v>
      </c>
      <c r="B74" s="15" t="str">
        <f aca="false">INDEX(Reperes!$L$7:$L$18,MONTH($A74))</f>
        <v>mars</v>
      </c>
      <c r="C74" s="15" t="str">
        <f aca="false">INDEX(Reperes!$J$7:$J$13,WEEKDAY($A74,2))</f>
        <v>jeudi</v>
      </c>
      <c r="D74" s="15" t="n">
        <f aca="false">WEEKNUM($A74,21)</f>
        <v>10</v>
      </c>
      <c r="E74" s="15" t="str">
        <f aca="false">IFERROR(INDEX(Reperes!$B$7:$B$28,MATCH($A74,Reperes!$A$7:$A$28,0)),"")</f>
        <v/>
      </c>
      <c r="F74" s="15" t="str">
        <f aca="false">IF(SUMPRODUCT(((Reperes!$F$7:$F$28=Reperes!$B$2)+(Reperes!$F$7:$F$28="Toutes"))*(Reperes!$G$7:$G$28&lt;=$A74)*(Reperes!$H$7:$H$28&gt;=$A74))&gt;0,"Vacances","")</f>
        <v/>
      </c>
      <c r="G74" s="14" t="n">
        <f aca="false">IF(YEAR($A74-364)=2026,$A74-364,$A74-371)</f>
        <v>46093</v>
      </c>
      <c r="H74" s="15" t="str">
        <f aca="false">INDEX(Reperes!$J$7:$J$13,WEEKDAY($G74,2))</f>
        <v>jeudi</v>
      </c>
      <c r="I74" s="15" t="str">
        <f aca="false">IFERROR(INDEX(Reperes!$B$7:$B$28,MATCH($G74,Reperes!$A$7:$A$28,0)),"")</f>
        <v/>
      </c>
      <c r="J74" s="15" t="str">
        <f aca="false">IF(SUMPRODUCT(((Reperes!$F$7:$F$28=Reperes!$B$2)+(Reperes!$F$7:$F$28="Toutes"))*(Reperes!$G$7:$G$28&lt;=$G74)*(Reperes!$H$7:$H$28&gt;=$G74))&gt;0,"Vacances","")</f>
        <v/>
      </c>
      <c r="K74" s="16" t="str">
        <f aca="false">IF(AND(($E74&lt;&gt;"")=($I74&lt;&gt;""),$F74=$J74),"","Prudence : "&amp;IF(($E74&lt;&gt;"")&lt;&gt;($I74&lt;&gt;""),"statut ferie different. ","")&amp;IF($F74&lt;&gt;$J74,"statut vacances different.",""))</f>
        <v/>
      </c>
      <c r="L74" s="17"/>
      <c r="M74" s="18"/>
      <c r="N74" s="19" t="str">
        <f aca="false">IF(OR($L74="",$M74=""),"",$L74*$M74)</f>
        <v/>
      </c>
      <c r="O74" s="18"/>
      <c r="P74" s="20" t="str">
        <f aca="false">IF(OR($M74="",$O74=""),"",$O74/$M74-1)</f>
        <v/>
      </c>
    </row>
    <row r="75" customFormat="false" ht="15" hidden="false" customHeight="false" outlineLevel="0" collapsed="false">
      <c r="A75" s="14" t="n">
        <v>46458</v>
      </c>
      <c r="B75" s="15" t="str">
        <f aca="false">INDEX(Reperes!$L$7:$L$18,MONTH($A75))</f>
        <v>mars</v>
      </c>
      <c r="C75" s="15" t="str">
        <f aca="false">INDEX(Reperes!$J$7:$J$13,WEEKDAY($A75,2))</f>
        <v>vendredi</v>
      </c>
      <c r="D75" s="15" t="n">
        <f aca="false">WEEKNUM($A75,21)</f>
        <v>10</v>
      </c>
      <c r="E75" s="15" t="str">
        <f aca="false">IFERROR(INDEX(Reperes!$B$7:$B$28,MATCH($A75,Reperes!$A$7:$A$28,0)),"")</f>
        <v/>
      </c>
      <c r="F75" s="15" t="str">
        <f aca="false">IF(SUMPRODUCT(((Reperes!$F$7:$F$28=Reperes!$B$2)+(Reperes!$F$7:$F$28="Toutes"))*(Reperes!$G$7:$G$28&lt;=$A75)*(Reperes!$H$7:$H$28&gt;=$A75))&gt;0,"Vacances","")</f>
        <v/>
      </c>
      <c r="G75" s="14" t="n">
        <f aca="false">IF(YEAR($A75-364)=2026,$A75-364,$A75-371)</f>
        <v>46094</v>
      </c>
      <c r="H75" s="15" t="str">
        <f aca="false">INDEX(Reperes!$J$7:$J$13,WEEKDAY($G75,2))</f>
        <v>vendredi</v>
      </c>
      <c r="I75" s="15" t="str">
        <f aca="false">IFERROR(INDEX(Reperes!$B$7:$B$28,MATCH($G75,Reperes!$A$7:$A$28,0)),"")</f>
        <v/>
      </c>
      <c r="J75" s="15" t="str">
        <f aca="false">IF(SUMPRODUCT(((Reperes!$F$7:$F$28=Reperes!$B$2)+(Reperes!$F$7:$F$28="Toutes"))*(Reperes!$G$7:$G$28&lt;=$G75)*(Reperes!$H$7:$H$28&gt;=$G75))&gt;0,"Vacances","")</f>
        <v/>
      </c>
      <c r="K75" s="16" t="str">
        <f aca="false">IF(AND(($E75&lt;&gt;"")=($I75&lt;&gt;""),$F75=$J75),"","Prudence : "&amp;IF(($E75&lt;&gt;"")&lt;&gt;($I75&lt;&gt;""),"statut ferie different. ","")&amp;IF($F75&lt;&gt;$J75,"statut vacances different.",""))</f>
        <v/>
      </c>
      <c r="L75" s="17"/>
      <c r="M75" s="18"/>
      <c r="N75" s="19" t="str">
        <f aca="false">IF(OR($L75="",$M75=""),"",$L75*$M75)</f>
        <v/>
      </c>
      <c r="O75" s="18"/>
      <c r="P75" s="20" t="str">
        <f aca="false">IF(OR($M75="",$O75=""),"",$O75/$M75-1)</f>
        <v/>
      </c>
    </row>
    <row r="76" customFormat="false" ht="15" hidden="false" customHeight="false" outlineLevel="0" collapsed="false">
      <c r="A76" s="21" t="n">
        <v>46459</v>
      </c>
      <c r="B76" s="22" t="str">
        <f aca="false">INDEX(Reperes!$L$7:$L$18,MONTH($A76))</f>
        <v>mars</v>
      </c>
      <c r="C76" s="22" t="str">
        <f aca="false">INDEX(Reperes!$J$7:$J$13,WEEKDAY($A76,2))</f>
        <v>samedi</v>
      </c>
      <c r="D76" s="22" t="n">
        <f aca="false">WEEKNUM($A76,21)</f>
        <v>10</v>
      </c>
      <c r="E76" s="22" t="str">
        <f aca="false">IFERROR(INDEX(Reperes!$B$7:$B$28,MATCH($A76,Reperes!$A$7:$A$28,0)),"")</f>
        <v/>
      </c>
      <c r="F76" s="22" t="str">
        <f aca="false">IF(SUMPRODUCT(((Reperes!$F$7:$F$28=Reperes!$B$2)+(Reperes!$F$7:$F$28="Toutes"))*(Reperes!$G$7:$G$28&lt;=$A76)*(Reperes!$H$7:$H$28&gt;=$A76))&gt;0,"Vacances","")</f>
        <v/>
      </c>
      <c r="G76" s="21" t="n">
        <f aca="false">IF(YEAR($A76-364)=2026,$A76-364,$A76-371)</f>
        <v>46095</v>
      </c>
      <c r="H76" s="22" t="str">
        <f aca="false">INDEX(Reperes!$J$7:$J$13,WEEKDAY($G76,2))</f>
        <v>samedi</v>
      </c>
      <c r="I76" s="22" t="str">
        <f aca="false">IFERROR(INDEX(Reperes!$B$7:$B$28,MATCH($G76,Reperes!$A$7:$A$28,0)),"")</f>
        <v/>
      </c>
      <c r="J76" s="22" t="str">
        <f aca="false">IF(SUMPRODUCT(((Reperes!$F$7:$F$28=Reperes!$B$2)+(Reperes!$F$7:$F$28="Toutes"))*(Reperes!$G$7:$G$28&lt;=$G76)*(Reperes!$H$7:$H$28&gt;=$G76))&gt;0,"Vacances","")</f>
        <v/>
      </c>
      <c r="K76" s="23" t="str">
        <f aca="false">IF(AND(($E76&lt;&gt;"")=($I76&lt;&gt;""),$F76=$J76),"","Prudence : "&amp;IF(($E76&lt;&gt;"")&lt;&gt;($I76&lt;&gt;""),"statut ferie different. ","")&amp;IF($F76&lt;&gt;$J76,"statut vacances different.",""))</f>
        <v/>
      </c>
      <c r="L76" s="17"/>
      <c r="M76" s="18"/>
      <c r="N76" s="19" t="str">
        <f aca="false">IF(OR($L76="",$M76=""),"",$L76*$M76)</f>
        <v/>
      </c>
      <c r="O76" s="18"/>
      <c r="P76" s="20" t="str">
        <f aca="false">IF(OR($M76="",$O76=""),"",$O76/$M76-1)</f>
        <v/>
      </c>
    </row>
    <row r="77" customFormat="false" ht="15" hidden="false" customHeight="false" outlineLevel="0" collapsed="false">
      <c r="A77" s="21" t="n">
        <v>46460</v>
      </c>
      <c r="B77" s="22" t="str">
        <f aca="false">INDEX(Reperes!$L$7:$L$18,MONTH($A77))</f>
        <v>mars</v>
      </c>
      <c r="C77" s="22" t="str">
        <f aca="false">INDEX(Reperes!$J$7:$J$13,WEEKDAY($A77,2))</f>
        <v>dimanche</v>
      </c>
      <c r="D77" s="22" t="n">
        <f aca="false">WEEKNUM($A77,21)</f>
        <v>10</v>
      </c>
      <c r="E77" s="22" t="str">
        <f aca="false">IFERROR(INDEX(Reperes!$B$7:$B$28,MATCH($A77,Reperes!$A$7:$A$28,0)),"")</f>
        <v/>
      </c>
      <c r="F77" s="22" t="str">
        <f aca="false">IF(SUMPRODUCT(((Reperes!$F$7:$F$28=Reperes!$B$2)+(Reperes!$F$7:$F$28="Toutes"))*(Reperes!$G$7:$G$28&lt;=$A77)*(Reperes!$H$7:$H$28&gt;=$A77))&gt;0,"Vacances","")</f>
        <v/>
      </c>
      <c r="G77" s="21" t="n">
        <f aca="false">IF(YEAR($A77-364)=2026,$A77-364,$A77-371)</f>
        <v>46096</v>
      </c>
      <c r="H77" s="22" t="str">
        <f aca="false">INDEX(Reperes!$J$7:$J$13,WEEKDAY($G77,2))</f>
        <v>dimanche</v>
      </c>
      <c r="I77" s="22" t="str">
        <f aca="false">IFERROR(INDEX(Reperes!$B$7:$B$28,MATCH($G77,Reperes!$A$7:$A$28,0)),"")</f>
        <v/>
      </c>
      <c r="J77" s="22" t="str">
        <f aca="false">IF(SUMPRODUCT(((Reperes!$F$7:$F$28=Reperes!$B$2)+(Reperes!$F$7:$F$28="Toutes"))*(Reperes!$G$7:$G$28&lt;=$G77)*(Reperes!$H$7:$H$28&gt;=$G77))&gt;0,"Vacances","")</f>
        <v/>
      </c>
      <c r="K77" s="23" t="str">
        <f aca="false">IF(AND(($E77&lt;&gt;"")=($I77&lt;&gt;""),$F77=$J77),"","Prudence : "&amp;IF(($E77&lt;&gt;"")&lt;&gt;($I77&lt;&gt;""),"statut ferie different. ","")&amp;IF($F77&lt;&gt;$J77,"statut vacances different.",""))</f>
        <v/>
      </c>
      <c r="L77" s="17"/>
      <c r="M77" s="18"/>
      <c r="N77" s="19" t="str">
        <f aca="false">IF(OR($L77="",$M77=""),"",$L77*$M77)</f>
        <v/>
      </c>
      <c r="O77" s="18"/>
      <c r="P77" s="20" t="str">
        <f aca="false">IF(OR($M77="",$O77=""),"",$O77/$M77-1)</f>
        <v/>
      </c>
    </row>
    <row r="78" customFormat="false" ht="15" hidden="false" customHeight="false" outlineLevel="0" collapsed="false">
      <c r="A78" s="14" t="n">
        <v>46461</v>
      </c>
      <c r="B78" s="15" t="str">
        <f aca="false">INDEX(Reperes!$L$7:$L$18,MONTH($A78))</f>
        <v>mars</v>
      </c>
      <c r="C78" s="15" t="str">
        <f aca="false">INDEX(Reperes!$J$7:$J$13,WEEKDAY($A78,2))</f>
        <v>lundi</v>
      </c>
      <c r="D78" s="15" t="n">
        <f aca="false">WEEKNUM($A78,21)</f>
        <v>11</v>
      </c>
      <c r="E78" s="15" t="str">
        <f aca="false">IFERROR(INDEX(Reperes!$B$7:$B$28,MATCH($A78,Reperes!$A$7:$A$28,0)),"")</f>
        <v/>
      </c>
      <c r="F78" s="15" t="str">
        <f aca="false">IF(SUMPRODUCT(((Reperes!$F$7:$F$28=Reperes!$B$2)+(Reperes!$F$7:$F$28="Toutes"))*(Reperes!$G$7:$G$28&lt;=$A78)*(Reperes!$H$7:$H$28&gt;=$A78))&gt;0,"Vacances","")</f>
        <v/>
      </c>
      <c r="G78" s="14" t="n">
        <f aca="false">IF(YEAR($A78-364)=2026,$A78-364,$A78-371)</f>
        <v>46097</v>
      </c>
      <c r="H78" s="15" t="str">
        <f aca="false">INDEX(Reperes!$J$7:$J$13,WEEKDAY($G78,2))</f>
        <v>lundi</v>
      </c>
      <c r="I78" s="15" t="str">
        <f aca="false">IFERROR(INDEX(Reperes!$B$7:$B$28,MATCH($G78,Reperes!$A$7:$A$28,0)),"")</f>
        <v/>
      </c>
      <c r="J78" s="15" t="str">
        <f aca="false">IF(SUMPRODUCT(((Reperes!$F$7:$F$28=Reperes!$B$2)+(Reperes!$F$7:$F$28="Toutes"))*(Reperes!$G$7:$G$28&lt;=$G78)*(Reperes!$H$7:$H$28&gt;=$G78))&gt;0,"Vacances","")</f>
        <v/>
      </c>
      <c r="K78" s="16" t="str">
        <f aca="false">IF(AND(($E78&lt;&gt;"")=($I78&lt;&gt;""),$F78=$J78),"","Prudence : "&amp;IF(($E78&lt;&gt;"")&lt;&gt;($I78&lt;&gt;""),"statut ferie different. ","")&amp;IF($F78&lt;&gt;$J78,"statut vacances different.",""))</f>
        <v/>
      </c>
      <c r="L78" s="17"/>
      <c r="M78" s="18"/>
      <c r="N78" s="19" t="str">
        <f aca="false">IF(OR($L78="",$M78=""),"",$L78*$M78)</f>
        <v/>
      </c>
      <c r="O78" s="18"/>
      <c r="P78" s="20" t="str">
        <f aca="false">IF(OR($M78="",$O78=""),"",$O78/$M78-1)</f>
        <v/>
      </c>
    </row>
    <row r="79" customFormat="false" ht="15" hidden="false" customHeight="false" outlineLevel="0" collapsed="false">
      <c r="A79" s="14" t="n">
        <v>46462</v>
      </c>
      <c r="B79" s="15" t="str">
        <f aca="false">INDEX(Reperes!$L$7:$L$18,MONTH($A79))</f>
        <v>mars</v>
      </c>
      <c r="C79" s="15" t="str">
        <f aca="false">INDEX(Reperes!$J$7:$J$13,WEEKDAY($A79,2))</f>
        <v>mardi</v>
      </c>
      <c r="D79" s="15" t="n">
        <f aca="false">WEEKNUM($A79,21)</f>
        <v>11</v>
      </c>
      <c r="E79" s="15" t="str">
        <f aca="false">IFERROR(INDEX(Reperes!$B$7:$B$28,MATCH($A79,Reperes!$A$7:$A$28,0)),"")</f>
        <v/>
      </c>
      <c r="F79" s="15" t="str">
        <f aca="false">IF(SUMPRODUCT(((Reperes!$F$7:$F$28=Reperes!$B$2)+(Reperes!$F$7:$F$28="Toutes"))*(Reperes!$G$7:$G$28&lt;=$A79)*(Reperes!$H$7:$H$28&gt;=$A79))&gt;0,"Vacances","")</f>
        <v/>
      </c>
      <c r="G79" s="14" t="n">
        <f aca="false">IF(YEAR($A79-364)=2026,$A79-364,$A79-371)</f>
        <v>46098</v>
      </c>
      <c r="H79" s="15" t="str">
        <f aca="false">INDEX(Reperes!$J$7:$J$13,WEEKDAY($G79,2))</f>
        <v>mardi</v>
      </c>
      <c r="I79" s="15" t="str">
        <f aca="false">IFERROR(INDEX(Reperes!$B$7:$B$28,MATCH($G79,Reperes!$A$7:$A$28,0)),"")</f>
        <v/>
      </c>
      <c r="J79" s="15" t="str">
        <f aca="false">IF(SUMPRODUCT(((Reperes!$F$7:$F$28=Reperes!$B$2)+(Reperes!$F$7:$F$28="Toutes"))*(Reperes!$G$7:$G$28&lt;=$G79)*(Reperes!$H$7:$H$28&gt;=$G79))&gt;0,"Vacances","")</f>
        <v/>
      </c>
      <c r="K79" s="16" t="str">
        <f aca="false">IF(AND(($E79&lt;&gt;"")=($I79&lt;&gt;""),$F79=$J79),"","Prudence : "&amp;IF(($E79&lt;&gt;"")&lt;&gt;($I79&lt;&gt;""),"statut ferie different. ","")&amp;IF($F79&lt;&gt;$J79,"statut vacances different.",""))</f>
        <v/>
      </c>
      <c r="L79" s="17"/>
      <c r="M79" s="18"/>
      <c r="N79" s="19" t="str">
        <f aca="false">IF(OR($L79="",$M79=""),"",$L79*$M79)</f>
        <v/>
      </c>
      <c r="O79" s="18"/>
      <c r="P79" s="20" t="str">
        <f aca="false">IF(OR($M79="",$O79=""),"",$O79/$M79-1)</f>
        <v/>
      </c>
    </row>
    <row r="80" customFormat="false" ht="15" hidden="false" customHeight="false" outlineLevel="0" collapsed="false">
      <c r="A80" s="14" t="n">
        <v>46463</v>
      </c>
      <c r="B80" s="15" t="str">
        <f aca="false">INDEX(Reperes!$L$7:$L$18,MONTH($A80))</f>
        <v>mars</v>
      </c>
      <c r="C80" s="15" t="str">
        <f aca="false">INDEX(Reperes!$J$7:$J$13,WEEKDAY($A80,2))</f>
        <v>mercredi</v>
      </c>
      <c r="D80" s="15" t="n">
        <f aca="false">WEEKNUM($A80,21)</f>
        <v>11</v>
      </c>
      <c r="E80" s="15" t="str">
        <f aca="false">IFERROR(INDEX(Reperes!$B$7:$B$28,MATCH($A80,Reperes!$A$7:$A$28,0)),"")</f>
        <v/>
      </c>
      <c r="F80" s="15" t="str">
        <f aca="false">IF(SUMPRODUCT(((Reperes!$F$7:$F$28=Reperes!$B$2)+(Reperes!$F$7:$F$28="Toutes"))*(Reperes!$G$7:$G$28&lt;=$A80)*(Reperes!$H$7:$H$28&gt;=$A80))&gt;0,"Vacances","")</f>
        <v/>
      </c>
      <c r="G80" s="14" t="n">
        <f aca="false">IF(YEAR($A80-364)=2026,$A80-364,$A80-371)</f>
        <v>46099</v>
      </c>
      <c r="H80" s="15" t="str">
        <f aca="false">INDEX(Reperes!$J$7:$J$13,WEEKDAY($G80,2))</f>
        <v>mercredi</v>
      </c>
      <c r="I80" s="15" t="str">
        <f aca="false">IFERROR(INDEX(Reperes!$B$7:$B$28,MATCH($G80,Reperes!$A$7:$A$28,0)),"")</f>
        <v/>
      </c>
      <c r="J80" s="15" t="str">
        <f aca="false">IF(SUMPRODUCT(((Reperes!$F$7:$F$28=Reperes!$B$2)+(Reperes!$F$7:$F$28="Toutes"))*(Reperes!$G$7:$G$28&lt;=$G80)*(Reperes!$H$7:$H$28&gt;=$G80))&gt;0,"Vacances","")</f>
        <v/>
      </c>
      <c r="K80" s="16" t="str">
        <f aca="false">IF(AND(($E80&lt;&gt;"")=($I80&lt;&gt;""),$F80=$J80),"","Prudence : "&amp;IF(($E80&lt;&gt;"")&lt;&gt;($I80&lt;&gt;""),"statut ferie different. ","")&amp;IF($F80&lt;&gt;$J80,"statut vacances different.",""))</f>
        <v/>
      </c>
      <c r="L80" s="17"/>
      <c r="M80" s="18"/>
      <c r="N80" s="19" t="str">
        <f aca="false">IF(OR($L80="",$M80=""),"",$L80*$M80)</f>
        <v/>
      </c>
      <c r="O80" s="18"/>
      <c r="P80" s="20" t="str">
        <f aca="false">IF(OR($M80="",$O80=""),"",$O80/$M80-1)</f>
        <v/>
      </c>
    </row>
    <row r="81" customFormat="false" ht="15" hidden="false" customHeight="false" outlineLevel="0" collapsed="false">
      <c r="A81" s="14" t="n">
        <v>46464</v>
      </c>
      <c r="B81" s="15" t="str">
        <f aca="false">INDEX(Reperes!$L$7:$L$18,MONTH($A81))</f>
        <v>mars</v>
      </c>
      <c r="C81" s="15" t="str">
        <f aca="false">INDEX(Reperes!$J$7:$J$13,WEEKDAY($A81,2))</f>
        <v>jeudi</v>
      </c>
      <c r="D81" s="15" t="n">
        <f aca="false">WEEKNUM($A81,21)</f>
        <v>11</v>
      </c>
      <c r="E81" s="15" t="str">
        <f aca="false">IFERROR(INDEX(Reperes!$B$7:$B$28,MATCH($A81,Reperes!$A$7:$A$28,0)),"")</f>
        <v/>
      </c>
      <c r="F81" s="15" t="str">
        <f aca="false">IF(SUMPRODUCT(((Reperes!$F$7:$F$28=Reperes!$B$2)+(Reperes!$F$7:$F$28="Toutes"))*(Reperes!$G$7:$G$28&lt;=$A81)*(Reperes!$H$7:$H$28&gt;=$A81))&gt;0,"Vacances","")</f>
        <v/>
      </c>
      <c r="G81" s="14" t="n">
        <f aca="false">IF(YEAR($A81-364)=2026,$A81-364,$A81-371)</f>
        <v>46100</v>
      </c>
      <c r="H81" s="15" t="str">
        <f aca="false">INDEX(Reperes!$J$7:$J$13,WEEKDAY($G81,2))</f>
        <v>jeudi</v>
      </c>
      <c r="I81" s="15" t="str">
        <f aca="false">IFERROR(INDEX(Reperes!$B$7:$B$28,MATCH($G81,Reperes!$A$7:$A$28,0)),"")</f>
        <v/>
      </c>
      <c r="J81" s="15" t="str">
        <f aca="false">IF(SUMPRODUCT(((Reperes!$F$7:$F$28=Reperes!$B$2)+(Reperes!$F$7:$F$28="Toutes"))*(Reperes!$G$7:$G$28&lt;=$G81)*(Reperes!$H$7:$H$28&gt;=$G81))&gt;0,"Vacances","")</f>
        <v/>
      </c>
      <c r="K81" s="16" t="str">
        <f aca="false">IF(AND(($E81&lt;&gt;"")=($I81&lt;&gt;""),$F81=$J81),"","Prudence : "&amp;IF(($E81&lt;&gt;"")&lt;&gt;($I81&lt;&gt;""),"statut ferie different. ","")&amp;IF($F81&lt;&gt;$J81,"statut vacances different.",""))</f>
        <v/>
      </c>
      <c r="L81" s="17"/>
      <c r="M81" s="18"/>
      <c r="N81" s="19" t="str">
        <f aca="false">IF(OR($L81="",$M81=""),"",$L81*$M81)</f>
        <v/>
      </c>
      <c r="O81" s="18"/>
      <c r="P81" s="20" t="str">
        <f aca="false">IF(OR($M81="",$O81=""),"",$O81/$M81-1)</f>
        <v/>
      </c>
    </row>
    <row r="82" customFormat="false" ht="15" hidden="false" customHeight="false" outlineLevel="0" collapsed="false">
      <c r="A82" s="14" t="n">
        <v>46465</v>
      </c>
      <c r="B82" s="15" t="str">
        <f aca="false">INDEX(Reperes!$L$7:$L$18,MONTH($A82))</f>
        <v>mars</v>
      </c>
      <c r="C82" s="15" t="str">
        <f aca="false">INDEX(Reperes!$J$7:$J$13,WEEKDAY($A82,2))</f>
        <v>vendredi</v>
      </c>
      <c r="D82" s="15" t="n">
        <f aca="false">WEEKNUM($A82,21)</f>
        <v>11</v>
      </c>
      <c r="E82" s="15" t="str">
        <f aca="false">IFERROR(INDEX(Reperes!$B$7:$B$28,MATCH($A82,Reperes!$A$7:$A$28,0)),"")</f>
        <v/>
      </c>
      <c r="F82" s="15" t="str">
        <f aca="false">IF(SUMPRODUCT(((Reperes!$F$7:$F$28=Reperes!$B$2)+(Reperes!$F$7:$F$28="Toutes"))*(Reperes!$G$7:$G$28&lt;=$A82)*(Reperes!$H$7:$H$28&gt;=$A82))&gt;0,"Vacances","")</f>
        <v/>
      </c>
      <c r="G82" s="14" t="n">
        <f aca="false">IF(YEAR($A82-364)=2026,$A82-364,$A82-371)</f>
        <v>46101</v>
      </c>
      <c r="H82" s="15" t="str">
        <f aca="false">INDEX(Reperes!$J$7:$J$13,WEEKDAY($G82,2))</f>
        <v>vendredi</v>
      </c>
      <c r="I82" s="15" t="str">
        <f aca="false">IFERROR(INDEX(Reperes!$B$7:$B$28,MATCH($G82,Reperes!$A$7:$A$28,0)),"")</f>
        <v/>
      </c>
      <c r="J82" s="15" t="str">
        <f aca="false">IF(SUMPRODUCT(((Reperes!$F$7:$F$28=Reperes!$B$2)+(Reperes!$F$7:$F$28="Toutes"))*(Reperes!$G$7:$G$28&lt;=$G82)*(Reperes!$H$7:$H$28&gt;=$G82))&gt;0,"Vacances","")</f>
        <v/>
      </c>
      <c r="K82" s="16" t="str">
        <f aca="false">IF(AND(($E82&lt;&gt;"")=($I82&lt;&gt;""),$F82=$J82),"","Prudence : "&amp;IF(($E82&lt;&gt;"")&lt;&gt;($I82&lt;&gt;""),"statut ferie different. ","")&amp;IF($F82&lt;&gt;$J82,"statut vacances different.",""))</f>
        <v/>
      </c>
      <c r="L82" s="17"/>
      <c r="M82" s="18"/>
      <c r="N82" s="19" t="str">
        <f aca="false">IF(OR($L82="",$M82=""),"",$L82*$M82)</f>
        <v/>
      </c>
      <c r="O82" s="18"/>
      <c r="P82" s="20" t="str">
        <f aca="false">IF(OR($M82="",$O82=""),"",$O82/$M82-1)</f>
        <v/>
      </c>
    </row>
    <row r="83" customFormat="false" ht="15" hidden="false" customHeight="false" outlineLevel="0" collapsed="false">
      <c r="A83" s="21" t="n">
        <v>46466</v>
      </c>
      <c r="B83" s="22" t="str">
        <f aca="false">INDEX(Reperes!$L$7:$L$18,MONTH($A83))</f>
        <v>mars</v>
      </c>
      <c r="C83" s="22" t="str">
        <f aca="false">INDEX(Reperes!$J$7:$J$13,WEEKDAY($A83,2))</f>
        <v>samedi</v>
      </c>
      <c r="D83" s="22" t="n">
        <f aca="false">WEEKNUM($A83,21)</f>
        <v>11</v>
      </c>
      <c r="E83" s="22" t="str">
        <f aca="false">IFERROR(INDEX(Reperes!$B$7:$B$28,MATCH($A83,Reperes!$A$7:$A$28,0)),"")</f>
        <v/>
      </c>
      <c r="F83" s="22" t="str">
        <f aca="false">IF(SUMPRODUCT(((Reperes!$F$7:$F$28=Reperes!$B$2)+(Reperes!$F$7:$F$28="Toutes"))*(Reperes!$G$7:$G$28&lt;=$A83)*(Reperes!$H$7:$H$28&gt;=$A83))&gt;0,"Vacances","")</f>
        <v/>
      </c>
      <c r="G83" s="21" t="n">
        <f aca="false">IF(YEAR($A83-364)=2026,$A83-364,$A83-371)</f>
        <v>46102</v>
      </c>
      <c r="H83" s="22" t="str">
        <f aca="false">INDEX(Reperes!$J$7:$J$13,WEEKDAY($G83,2))</f>
        <v>samedi</v>
      </c>
      <c r="I83" s="22" t="str">
        <f aca="false">IFERROR(INDEX(Reperes!$B$7:$B$28,MATCH($G83,Reperes!$A$7:$A$28,0)),"")</f>
        <v/>
      </c>
      <c r="J83" s="22" t="str">
        <f aca="false">IF(SUMPRODUCT(((Reperes!$F$7:$F$28=Reperes!$B$2)+(Reperes!$F$7:$F$28="Toutes"))*(Reperes!$G$7:$G$28&lt;=$G83)*(Reperes!$H$7:$H$28&gt;=$G83))&gt;0,"Vacances","")</f>
        <v/>
      </c>
      <c r="K83" s="23" t="str">
        <f aca="false">IF(AND(($E83&lt;&gt;"")=($I83&lt;&gt;""),$F83=$J83),"","Prudence : "&amp;IF(($E83&lt;&gt;"")&lt;&gt;($I83&lt;&gt;""),"statut ferie different. ","")&amp;IF($F83&lt;&gt;$J83,"statut vacances different.",""))</f>
        <v/>
      </c>
      <c r="L83" s="17"/>
      <c r="M83" s="18"/>
      <c r="N83" s="19" t="str">
        <f aca="false">IF(OR($L83="",$M83=""),"",$L83*$M83)</f>
        <v/>
      </c>
      <c r="O83" s="18"/>
      <c r="P83" s="20" t="str">
        <f aca="false">IF(OR($M83="",$O83=""),"",$O83/$M83-1)</f>
        <v/>
      </c>
    </row>
    <row r="84" customFormat="false" ht="15" hidden="false" customHeight="false" outlineLevel="0" collapsed="false">
      <c r="A84" s="21" t="n">
        <v>46467</v>
      </c>
      <c r="B84" s="22" t="str">
        <f aca="false">INDEX(Reperes!$L$7:$L$18,MONTH($A84))</f>
        <v>mars</v>
      </c>
      <c r="C84" s="22" t="str">
        <f aca="false">INDEX(Reperes!$J$7:$J$13,WEEKDAY($A84,2))</f>
        <v>dimanche</v>
      </c>
      <c r="D84" s="22" t="n">
        <f aca="false">WEEKNUM($A84,21)</f>
        <v>11</v>
      </c>
      <c r="E84" s="22" t="str">
        <f aca="false">IFERROR(INDEX(Reperes!$B$7:$B$28,MATCH($A84,Reperes!$A$7:$A$28,0)),"")</f>
        <v/>
      </c>
      <c r="F84" s="22" t="str">
        <f aca="false">IF(SUMPRODUCT(((Reperes!$F$7:$F$28=Reperes!$B$2)+(Reperes!$F$7:$F$28="Toutes"))*(Reperes!$G$7:$G$28&lt;=$A84)*(Reperes!$H$7:$H$28&gt;=$A84))&gt;0,"Vacances","")</f>
        <v/>
      </c>
      <c r="G84" s="21" t="n">
        <f aca="false">IF(YEAR($A84-364)=2026,$A84-364,$A84-371)</f>
        <v>46103</v>
      </c>
      <c r="H84" s="22" t="str">
        <f aca="false">INDEX(Reperes!$J$7:$J$13,WEEKDAY($G84,2))</f>
        <v>dimanche</v>
      </c>
      <c r="I84" s="22" t="str">
        <f aca="false">IFERROR(INDEX(Reperes!$B$7:$B$28,MATCH($G84,Reperes!$A$7:$A$28,0)),"")</f>
        <v/>
      </c>
      <c r="J84" s="22" t="str">
        <f aca="false">IF(SUMPRODUCT(((Reperes!$F$7:$F$28=Reperes!$B$2)+(Reperes!$F$7:$F$28="Toutes"))*(Reperes!$G$7:$G$28&lt;=$G84)*(Reperes!$H$7:$H$28&gt;=$G84))&gt;0,"Vacances","")</f>
        <v/>
      </c>
      <c r="K84" s="23" t="str">
        <f aca="false">IF(AND(($E84&lt;&gt;"")=($I84&lt;&gt;""),$F84=$J84),"","Prudence : "&amp;IF(($E84&lt;&gt;"")&lt;&gt;($I84&lt;&gt;""),"statut ferie different. ","")&amp;IF($F84&lt;&gt;$J84,"statut vacances different.",""))</f>
        <v/>
      </c>
      <c r="L84" s="17"/>
      <c r="M84" s="18"/>
      <c r="N84" s="19" t="str">
        <f aca="false">IF(OR($L84="",$M84=""),"",$L84*$M84)</f>
        <v/>
      </c>
      <c r="O84" s="18"/>
      <c r="P84" s="20" t="str">
        <f aca="false">IF(OR($M84="",$O84=""),"",$O84/$M84-1)</f>
        <v/>
      </c>
    </row>
    <row r="85" customFormat="false" ht="15" hidden="false" customHeight="false" outlineLevel="0" collapsed="false">
      <c r="A85" s="14" t="n">
        <v>46468</v>
      </c>
      <c r="B85" s="15" t="str">
        <f aca="false">INDEX(Reperes!$L$7:$L$18,MONTH($A85))</f>
        <v>mars</v>
      </c>
      <c r="C85" s="15" t="str">
        <f aca="false">INDEX(Reperes!$J$7:$J$13,WEEKDAY($A85,2))</f>
        <v>lundi</v>
      </c>
      <c r="D85" s="15" t="n">
        <f aca="false">WEEKNUM($A85,21)</f>
        <v>12</v>
      </c>
      <c r="E85" s="15" t="str">
        <f aca="false">IFERROR(INDEX(Reperes!$B$7:$B$28,MATCH($A85,Reperes!$A$7:$A$28,0)),"")</f>
        <v/>
      </c>
      <c r="F85" s="15" t="str">
        <f aca="false">IF(SUMPRODUCT(((Reperes!$F$7:$F$28=Reperes!$B$2)+(Reperes!$F$7:$F$28="Toutes"))*(Reperes!$G$7:$G$28&lt;=$A85)*(Reperes!$H$7:$H$28&gt;=$A85))&gt;0,"Vacances","")</f>
        <v/>
      </c>
      <c r="G85" s="14" t="n">
        <f aca="false">IF(YEAR($A85-364)=2026,$A85-364,$A85-371)</f>
        <v>46104</v>
      </c>
      <c r="H85" s="15" t="str">
        <f aca="false">INDEX(Reperes!$J$7:$J$13,WEEKDAY($G85,2))</f>
        <v>lundi</v>
      </c>
      <c r="I85" s="15" t="str">
        <f aca="false">IFERROR(INDEX(Reperes!$B$7:$B$28,MATCH($G85,Reperes!$A$7:$A$28,0)),"")</f>
        <v/>
      </c>
      <c r="J85" s="15" t="str">
        <f aca="false">IF(SUMPRODUCT(((Reperes!$F$7:$F$28=Reperes!$B$2)+(Reperes!$F$7:$F$28="Toutes"))*(Reperes!$G$7:$G$28&lt;=$G85)*(Reperes!$H$7:$H$28&gt;=$G85))&gt;0,"Vacances","")</f>
        <v/>
      </c>
      <c r="K85" s="16" t="str">
        <f aca="false">IF(AND(($E85&lt;&gt;"")=($I85&lt;&gt;""),$F85=$J85),"","Prudence : "&amp;IF(($E85&lt;&gt;"")&lt;&gt;($I85&lt;&gt;""),"statut ferie different. ","")&amp;IF($F85&lt;&gt;$J85,"statut vacances different.",""))</f>
        <v/>
      </c>
      <c r="L85" s="17"/>
      <c r="M85" s="18"/>
      <c r="N85" s="19" t="str">
        <f aca="false">IF(OR($L85="",$M85=""),"",$L85*$M85)</f>
        <v/>
      </c>
      <c r="O85" s="18"/>
      <c r="P85" s="20" t="str">
        <f aca="false">IF(OR($M85="",$O85=""),"",$O85/$M85-1)</f>
        <v/>
      </c>
    </row>
    <row r="86" customFormat="false" ht="15" hidden="false" customHeight="false" outlineLevel="0" collapsed="false">
      <c r="A86" s="14" t="n">
        <v>46469</v>
      </c>
      <c r="B86" s="15" t="str">
        <f aca="false">INDEX(Reperes!$L$7:$L$18,MONTH($A86))</f>
        <v>mars</v>
      </c>
      <c r="C86" s="15" t="str">
        <f aca="false">INDEX(Reperes!$J$7:$J$13,WEEKDAY($A86,2))</f>
        <v>mardi</v>
      </c>
      <c r="D86" s="15" t="n">
        <f aca="false">WEEKNUM($A86,21)</f>
        <v>12</v>
      </c>
      <c r="E86" s="15" t="str">
        <f aca="false">IFERROR(INDEX(Reperes!$B$7:$B$28,MATCH($A86,Reperes!$A$7:$A$28,0)),"")</f>
        <v/>
      </c>
      <c r="F86" s="15" t="str">
        <f aca="false">IF(SUMPRODUCT(((Reperes!$F$7:$F$28=Reperes!$B$2)+(Reperes!$F$7:$F$28="Toutes"))*(Reperes!$G$7:$G$28&lt;=$A86)*(Reperes!$H$7:$H$28&gt;=$A86))&gt;0,"Vacances","")</f>
        <v/>
      </c>
      <c r="G86" s="14" t="n">
        <f aca="false">IF(YEAR($A86-364)=2026,$A86-364,$A86-371)</f>
        <v>46105</v>
      </c>
      <c r="H86" s="15" t="str">
        <f aca="false">INDEX(Reperes!$J$7:$J$13,WEEKDAY($G86,2))</f>
        <v>mardi</v>
      </c>
      <c r="I86" s="15" t="str">
        <f aca="false">IFERROR(INDEX(Reperes!$B$7:$B$28,MATCH($G86,Reperes!$A$7:$A$28,0)),"")</f>
        <v/>
      </c>
      <c r="J86" s="15" t="str">
        <f aca="false">IF(SUMPRODUCT(((Reperes!$F$7:$F$28=Reperes!$B$2)+(Reperes!$F$7:$F$28="Toutes"))*(Reperes!$G$7:$G$28&lt;=$G86)*(Reperes!$H$7:$H$28&gt;=$G86))&gt;0,"Vacances","")</f>
        <v/>
      </c>
      <c r="K86" s="16" t="str">
        <f aca="false">IF(AND(($E86&lt;&gt;"")=($I86&lt;&gt;""),$F86=$J86),"","Prudence : "&amp;IF(($E86&lt;&gt;"")&lt;&gt;($I86&lt;&gt;""),"statut ferie different. ","")&amp;IF($F86&lt;&gt;$J86,"statut vacances different.",""))</f>
        <v/>
      </c>
      <c r="L86" s="17"/>
      <c r="M86" s="18"/>
      <c r="N86" s="19" t="str">
        <f aca="false">IF(OR($L86="",$M86=""),"",$L86*$M86)</f>
        <v/>
      </c>
      <c r="O86" s="18"/>
      <c r="P86" s="20" t="str">
        <f aca="false">IF(OR($M86="",$O86=""),"",$O86/$M86-1)</f>
        <v/>
      </c>
    </row>
    <row r="87" customFormat="false" ht="15" hidden="false" customHeight="false" outlineLevel="0" collapsed="false">
      <c r="A87" s="14" t="n">
        <v>46470</v>
      </c>
      <c r="B87" s="15" t="str">
        <f aca="false">INDEX(Reperes!$L$7:$L$18,MONTH($A87))</f>
        <v>mars</v>
      </c>
      <c r="C87" s="15" t="str">
        <f aca="false">INDEX(Reperes!$J$7:$J$13,WEEKDAY($A87,2))</f>
        <v>mercredi</v>
      </c>
      <c r="D87" s="15" t="n">
        <f aca="false">WEEKNUM($A87,21)</f>
        <v>12</v>
      </c>
      <c r="E87" s="15" t="str">
        <f aca="false">IFERROR(INDEX(Reperes!$B$7:$B$28,MATCH($A87,Reperes!$A$7:$A$28,0)),"")</f>
        <v/>
      </c>
      <c r="F87" s="15" t="str">
        <f aca="false">IF(SUMPRODUCT(((Reperes!$F$7:$F$28=Reperes!$B$2)+(Reperes!$F$7:$F$28="Toutes"))*(Reperes!$G$7:$G$28&lt;=$A87)*(Reperes!$H$7:$H$28&gt;=$A87))&gt;0,"Vacances","")</f>
        <v/>
      </c>
      <c r="G87" s="14" t="n">
        <f aca="false">IF(YEAR($A87-364)=2026,$A87-364,$A87-371)</f>
        <v>46106</v>
      </c>
      <c r="H87" s="15" t="str">
        <f aca="false">INDEX(Reperes!$J$7:$J$13,WEEKDAY($G87,2))</f>
        <v>mercredi</v>
      </c>
      <c r="I87" s="15" t="str">
        <f aca="false">IFERROR(INDEX(Reperes!$B$7:$B$28,MATCH($G87,Reperes!$A$7:$A$28,0)),"")</f>
        <v/>
      </c>
      <c r="J87" s="15" t="str">
        <f aca="false">IF(SUMPRODUCT(((Reperes!$F$7:$F$28=Reperes!$B$2)+(Reperes!$F$7:$F$28="Toutes"))*(Reperes!$G$7:$G$28&lt;=$G87)*(Reperes!$H$7:$H$28&gt;=$G87))&gt;0,"Vacances","")</f>
        <v/>
      </c>
      <c r="K87" s="16" t="str">
        <f aca="false">IF(AND(($E87&lt;&gt;"")=($I87&lt;&gt;""),$F87=$J87),"","Prudence : "&amp;IF(($E87&lt;&gt;"")&lt;&gt;($I87&lt;&gt;""),"statut ferie different. ","")&amp;IF($F87&lt;&gt;$J87,"statut vacances different.",""))</f>
        <v/>
      </c>
      <c r="L87" s="17"/>
      <c r="M87" s="18"/>
      <c r="N87" s="19" t="str">
        <f aca="false">IF(OR($L87="",$M87=""),"",$L87*$M87)</f>
        <v/>
      </c>
      <c r="O87" s="18"/>
      <c r="P87" s="20" t="str">
        <f aca="false">IF(OR($M87="",$O87=""),"",$O87/$M87-1)</f>
        <v/>
      </c>
    </row>
    <row r="88" customFormat="false" ht="15" hidden="false" customHeight="false" outlineLevel="0" collapsed="false">
      <c r="A88" s="14" t="n">
        <v>46471</v>
      </c>
      <c r="B88" s="15" t="str">
        <f aca="false">INDEX(Reperes!$L$7:$L$18,MONTH($A88))</f>
        <v>mars</v>
      </c>
      <c r="C88" s="15" t="str">
        <f aca="false">INDEX(Reperes!$J$7:$J$13,WEEKDAY($A88,2))</f>
        <v>jeudi</v>
      </c>
      <c r="D88" s="15" t="n">
        <f aca="false">WEEKNUM($A88,21)</f>
        <v>12</v>
      </c>
      <c r="E88" s="15" t="str">
        <f aca="false">IFERROR(INDEX(Reperes!$B$7:$B$28,MATCH($A88,Reperes!$A$7:$A$28,0)),"")</f>
        <v/>
      </c>
      <c r="F88" s="15" t="str">
        <f aca="false">IF(SUMPRODUCT(((Reperes!$F$7:$F$28=Reperes!$B$2)+(Reperes!$F$7:$F$28="Toutes"))*(Reperes!$G$7:$G$28&lt;=$A88)*(Reperes!$H$7:$H$28&gt;=$A88))&gt;0,"Vacances","")</f>
        <v/>
      </c>
      <c r="G88" s="14" t="n">
        <f aca="false">IF(YEAR($A88-364)=2026,$A88-364,$A88-371)</f>
        <v>46107</v>
      </c>
      <c r="H88" s="15" t="str">
        <f aca="false">INDEX(Reperes!$J$7:$J$13,WEEKDAY($G88,2))</f>
        <v>jeudi</v>
      </c>
      <c r="I88" s="15" t="str">
        <f aca="false">IFERROR(INDEX(Reperes!$B$7:$B$28,MATCH($G88,Reperes!$A$7:$A$28,0)),"")</f>
        <v/>
      </c>
      <c r="J88" s="15" t="str">
        <f aca="false">IF(SUMPRODUCT(((Reperes!$F$7:$F$28=Reperes!$B$2)+(Reperes!$F$7:$F$28="Toutes"))*(Reperes!$G$7:$G$28&lt;=$G88)*(Reperes!$H$7:$H$28&gt;=$G88))&gt;0,"Vacances","")</f>
        <v/>
      </c>
      <c r="K88" s="16" t="str">
        <f aca="false">IF(AND(($E88&lt;&gt;"")=($I88&lt;&gt;""),$F88=$J88),"","Prudence : "&amp;IF(($E88&lt;&gt;"")&lt;&gt;($I88&lt;&gt;""),"statut ferie different. ","")&amp;IF($F88&lt;&gt;$J88,"statut vacances different.",""))</f>
        <v/>
      </c>
      <c r="L88" s="17"/>
      <c r="M88" s="18"/>
      <c r="N88" s="19" t="str">
        <f aca="false">IF(OR($L88="",$M88=""),"",$L88*$M88)</f>
        <v/>
      </c>
      <c r="O88" s="18"/>
      <c r="P88" s="20" t="str">
        <f aca="false">IF(OR($M88="",$O88=""),"",$O88/$M88-1)</f>
        <v/>
      </c>
    </row>
    <row r="89" customFormat="false" ht="15" hidden="false" customHeight="false" outlineLevel="0" collapsed="false">
      <c r="A89" s="14" t="n">
        <v>46472</v>
      </c>
      <c r="B89" s="15" t="str">
        <f aca="false">INDEX(Reperes!$L$7:$L$18,MONTH($A89))</f>
        <v>mars</v>
      </c>
      <c r="C89" s="15" t="str">
        <f aca="false">INDEX(Reperes!$J$7:$J$13,WEEKDAY($A89,2))</f>
        <v>vendredi</v>
      </c>
      <c r="D89" s="15" t="n">
        <f aca="false">WEEKNUM($A89,21)</f>
        <v>12</v>
      </c>
      <c r="E89" s="15" t="str">
        <f aca="false">IFERROR(INDEX(Reperes!$B$7:$B$28,MATCH($A89,Reperes!$A$7:$A$28,0)),"")</f>
        <v/>
      </c>
      <c r="F89" s="15" t="str">
        <f aca="false">IF(SUMPRODUCT(((Reperes!$F$7:$F$28=Reperes!$B$2)+(Reperes!$F$7:$F$28="Toutes"))*(Reperes!$G$7:$G$28&lt;=$A89)*(Reperes!$H$7:$H$28&gt;=$A89))&gt;0,"Vacances","")</f>
        <v/>
      </c>
      <c r="G89" s="14" t="n">
        <f aca="false">IF(YEAR($A89-364)=2026,$A89-364,$A89-371)</f>
        <v>46108</v>
      </c>
      <c r="H89" s="15" t="str">
        <f aca="false">INDEX(Reperes!$J$7:$J$13,WEEKDAY($G89,2))</f>
        <v>vendredi</v>
      </c>
      <c r="I89" s="15" t="str">
        <f aca="false">IFERROR(INDEX(Reperes!$B$7:$B$28,MATCH($G89,Reperes!$A$7:$A$28,0)),"")</f>
        <v/>
      </c>
      <c r="J89" s="15" t="str">
        <f aca="false">IF(SUMPRODUCT(((Reperes!$F$7:$F$28=Reperes!$B$2)+(Reperes!$F$7:$F$28="Toutes"))*(Reperes!$G$7:$G$28&lt;=$G89)*(Reperes!$H$7:$H$28&gt;=$G89))&gt;0,"Vacances","")</f>
        <v/>
      </c>
      <c r="K89" s="16" t="str">
        <f aca="false">IF(AND(($E89&lt;&gt;"")=($I89&lt;&gt;""),$F89=$J89),"","Prudence : "&amp;IF(($E89&lt;&gt;"")&lt;&gt;($I89&lt;&gt;""),"statut ferie different. ","")&amp;IF($F89&lt;&gt;$J89,"statut vacances different.",""))</f>
        <v/>
      </c>
      <c r="L89" s="17"/>
      <c r="M89" s="18"/>
      <c r="N89" s="19" t="str">
        <f aca="false">IF(OR($L89="",$M89=""),"",$L89*$M89)</f>
        <v/>
      </c>
      <c r="O89" s="18"/>
      <c r="P89" s="20" t="str">
        <f aca="false">IF(OR($M89="",$O89=""),"",$O89/$M89-1)</f>
        <v/>
      </c>
    </row>
    <row r="90" customFormat="false" ht="15" hidden="false" customHeight="false" outlineLevel="0" collapsed="false">
      <c r="A90" s="21" t="n">
        <v>46473</v>
      </c>
      <c r="B90" s="22" t="str">
        <f aca="false">INDEX(Reperes!$L$7:$L$18,MONTH($A90))</f>
        <v>mars</v>
      </c>
      <c r="C90" s="22" t="str">
        <f aca="false">INDEX(Reperes!$J$7:$J$13,WEEKDAY($A90,2))</f>
        <v>samedi</v>
      </c>
      <c r="D90" s="22" t="n">
        <f aca="false">WEEKNUM($A90,21)</f>
        <v>12</v>
      </c>
      <c r="E90" s="22" t="str">
        <f aca="false">IFERROR(INDEX(Reperes!$B$7:$B$28,MATCH($A90,Reperes!$A$7:$A$28,0)),"")</f>
        <v/>
      </c>
      <c r="F90" s="22" t="str">
        <f aca="false">IF(SUMPRODUCT(((Reperes!$F$7:$F$28=Reperes!$B$2)+(Reperes!$F$7:$F$28="Toutes"))*(Reperes!$G$7:$G$28&lt;=$A90)*(Reperes!$H$7:$H$28&gt;=$A90))&gt;0,"Vacances","")</f>
        <v/>
      </c>
      <c r="G90" s="21" t="n">
        <f aca="false">IF(YEAR($A90-364)=2026,$A90-364,$A90-371)</f>
        <v>46109</v>
      </c>
      <c r="H90" s="22" t="str">
        <f aca="false">INDEX(Reperes!$J$7:$J$13,WEEKDAY($G90,2))</f>
        <v>samedi</v>
      </c>
      <c r="I90" s="22" t="str">
        <f aca="false">IFERROR(INDEX(Reperes!$B$7:$B$28,MATCH($G90,Reperes!$A$7:$A$28,0)),"")</f>
        <v/>
      </c>
      <c r="J90" s="22" t="str">
        <f aca="false">IF(SUMPRODUCT(((Reperes!$F$7:$F$28=Reperes!$B$2)+(Reperes!$F$7:$F$28="Toutes"))*(Reperes!$G$7:$G$28&lt;=$G90)*(Reperes!$H$7:$H$28&gt;=$G90))&gt;0,"Vacances","")</f>
        <v/>
      </c>
      <c r="K90" s="23" t="str">
        <f aca="false">IF(AND(($E90&lt;&gt;"")=($I90&lt;&gt;""),$F90=$J90),"","Prudence : "&amp;IF(($E90&lt;&gt;"")&lt;&gt;($I90&lt;&gt;""),"statut ferie different. ","")&amp;IF($F90&lt;&gt;$J90,"statut vacances different.",""))</f>
        <v/>
      </c>
      <c r="L90" s="17"/>
      <c r="M90" s="18"/>
      <c r="N90" s="19" t="str">
        <f aca="false">IF(OR($L90="",$M90=""),"",$L90*$M90)</f>
        <v/>
      </c>
      <c r="O90" s="18"/>
      <c r="P90" s="20" t="str">
        <f aca="false">IF(OR($M90="",$O90=""),"",$O90/$M90-1)</f>
        <v/>
      </c>
    </row>
    <row r="91" customFormat="false" ht="15" hidden="false" customHeight="false" outlineLevel="0" collapsed="false">
      <c r="A91" s="21" t="n">
        <v>46474</v>
      </c>
      <c r="B91" s="22" t="str">
        <f aca="false">INDEX(Reperes!$L$7:$L$18,MONTH($A91))</f>
        <v>mars</v>
      </c>
      <c r="C91" s="22" t="str">
        <f aca="false">INDEX(Reperes!$J$7:$J$13,WEEKDAY($A91,2))</f>
        <v>dimanche</v>
      </c>
      <c r="D91" s="22" t="n">
        <f aca="false">WEEKNUM($A91,21)</f>
        <v>12</v>
      </c>
      <c r="E91" s="22" t="str">
        <f aca="false">IFERROR(INDEX(Reperes!$B$7:$B$28,MATCH($A91,Reperes!$A$7:$A$28,0)),"")</f>
        <v/>
      </c>
      <c r="F91" s="22" t="str">
        <f aca="false">IF(SUMPRODUCT(((Reperes!$F$7:$F$28=Reperes!$B$2)+(Reperes!$F$7:$F$28="Toutes"))*(Reperes!$G$7:$G$28&lt;=$A91)*(Reperes!$H$7:$H$28&gt;=$A91))&gt;0,"Vacances","")</f>
        <v/>
      </c>
      <c r="G91" s="21" t="n">
        <f aca="false">IF(YEAR($A91-364)=2026,$A91-364,$A91-371)</f>
        <v>46110</v>
      </c>
      <c r="H91" s="22" t="str">
        <f aca="false">INDEX(Reperes!$J$7:$J$13,WEEKDAY($G91,2))</f>
        <v>dimanche</v>
      </c>
      <c r="I91" s="22" t="str">
        <f aca="false">IFERROR(INDEX(Reperes!$B$7:$B$28,MATCH($G91,Reperes!$A$7:$A$28,0)),"")</f>
        <v/>
      </c>
      <c r="J91" s="22" t="str">
        <f aca="false">IF(SUMPRODUCT(((Reperes!$F$7:$F$28=Reperes!$B$2)+(Reperes!$F$7:$F$28="Toutes"))*(Reperes!$G$7:$G$28&lt;=$G91)*(Reperes!$H$7:$H$28&gt;=$G91))&gt;0,"Vacances","")</f>
        <v/>
      </c>
      <c r="K91" s="23" t="str">
        <f aca="false">IF(AND(($E91&lt;&gt;"")=($I91&lt;&gt;""),$F91=$J91),"","Prudence : "&amp;IF(($E91&lt;&gt;"")&lt;&gt;($I91&lt;&gt;""),"statut ferie different. ","")&amp;IF($F91&lt;&gt;$J91,"statut vacances different.",""))</f>
        <v/>
      </c>
      <c r="L91" s="17"/>
      <c r="M91" s="18"/>
      <c r="N91" s="19" t="str">
        <f aca="false">IF(OR($L91="",$M91=""),"",$L91*$M91)</f>
        <v/>
      </c>
      <c r="O91" s="18"/>
      <c r="P91" s="20" t="str">
        <f aca="false">IF(OR($M91="",$O91=""),"",$O91/$M91-1)</f>
        <v/>
      </c>
    </row>
    <row r="92" customFormat="false" ht="15" hidden="false" customHeight="false" outlineLevel="0" collapsed="false">
      <c r="A92" s="14" t="n">
        <v>46475</v>
      </c>
      <c r="B92" s="15" t="str">
        <f aca="false">INDEX(Reperes!$L$7:$L$18,MONTH($A92))</f>
        <v>mars</v>
      </c>
      <c r="C92" s="15" t="str">
        <f aca="false">INDEX(Reperes!$J$7:$J$13,WEEKDAY($A92,2))</f>
        <v>lundi</v>
      </c>
      <c r="D92" s="15" t="n">
        <f aca="false">WEEKNUM($A92,21)</f>
        <v>13</v>
      </c>
      <c r="E92" s="15" t="str">
        <f aca="false">IFERROR(INDEX(Reperes!$B$7:$B$28,MATCH($A92,Reperes!$A$7:$A$28,0)),"")</f>
        <v>Lundi de Paques</v>
      </c>
      <c r="F92" s="15" t="str">
        <f aca="false">IF(SUMPRODUCT(((Reperes!$F$7:$F$28=Reperes!$B$2)+(Reperes!$F$7:$F$28="Toutes"))*(Reperes!$G$7:$G$28&lt;=$A92)*(Reperes!$H$7:$H$28&gt;=$A92))&gt;0,"Vacances","")</f>
        <v/>
      </c>
      <c r="G92" s="14" t="n">
        <f aca="false">IF(YEAR($A92-364)=2026,$A92-364,$A92-371)</f>
        <v>46111</v>
      </c>
      <c r="H92" s="15" t="str">
        <f aca="false">INDEX(Reperes!$J$7:$J$13,WEEKDAY($G92,2))</f>
        <v>lundi</v>
      </c>
      <c r="I92" s="15" t="str">
        <f aca="false">IFERROR(INDEX(Reperes!$B$7:$B$28,MATCH($G92,Reperes!$A$7:$A$28,0)),"")</f>
        <v/>
      </c>
      <c r="J92" s="15" t="str">
        <f aca="false">IF(SUMPRODUCT(((Reperes!$F$7:$F$28=Reperes!$B$2)+(Reperes!$F$7:$F$28="Toutes"))*(Reperes!$G$7:$G$28&lt;=$G92)*(Reperes!$H$7:$H$28&gt;=$G92))&gt;0,"Vacances","")</f>
        <v/>
      </c>
      <c r="K92" s="16" t="str">
        <f aca="false">IF(AND(($E92&lt;&gt;"")=($I92&lt;&gt;""),$F92=$J92),"","Prudence : "&amp;IF(($E92&lt;&gt;"")&lt;&gt;($I92&lt;&gt;""),"statut ferie different. ","")&amp;IF($F92&lt;&gt;$J92,"statut vacances different.",""))</f>
        <v>Prudence : statut ferie different. </v>
      </c>
      <c r="L92" s="17"/>
      <c r="M92" s="18"/>
      <c r="N92" s="19" t="str">
        <f aca="false">IF(OR($L92="",$M92=""),"",$L92*$M92)</f>
        <v/>
      </c>
      <c r="O92" s="18"/>
      <c r="P92" s="20" t="str">
        <f aca="false">IF(OR($M92="",$O92=""),"",$O92/$M92-1)</f>
        <v/>
      </c>
    </row>
    <row r="93" customFormat="false" ht="15" hidden="false" customHeight="false" outlineLevel="0" collapsed="false">
      <c r="A93" s="14" t="n">
        <v>46476</v>
      </c>
      <c r="B93" s="15" t="str">
        <f aca="false">INDEX(Reperes!$L$7:$L$18,MONTH($A93))</f>
        <v>mars</v>
      </c>
      <c r="C93" s="15" t="str">
        <f aca="false">INDEX(Reperes!$J$7:$J$13,WEEKDAY($A93,2))</f>
        <v>mardi</v>
      </c>
      <c r="D93" s="15" t="n">
        <f aca="false">WEEKNUM($A93,21)</f>
        <v>13</v>
      </c>
      <c r="E93" s="15" t="str">
        <f aca="false">IFERROR(INDEX(Reperes!$B$7:$B$28,MATCH($A93,Reperes!$A$7:$A$28,0)),"")</f>
        <v/>
      </c>
      <c r="F93" s="15" t="str">
        <f aca="false">IF(SUMPRODUCT(((Reperes!$F$7:$F$28=Reperes!$B$2)+(Reperes!$F$7:$F$28="Toutes"))*(Reperes!$G$7:$G$28&lt;=$A93)*(Reperes!$H$7:$H$28&gt;=$A93))&gt;0,"Vacances","")</f>
        <v/>
      </c>
      <c r="G93" s="14" t="n">
        <f aca="false">IF(YEAR($A93-364)=2026,$A93-364,$A93-371)</f>
        <v>46112</v>
      </c>
      <c r="H93" s="15" t="str">
        <f aca="false">INDEX(Reperes!$J$7:$J$13,WEEKDAY($G93,2))</f>
        <v>mardi</v>
      </c>
      <c r="I93" s="15" t="str">
        <f aca="false">IFERROR(INDEX(Reperes!$B$7:$B$28,MATCH($G93,Reperes!$A$7:$A$28,0)),"")</f>
        <v/>
      </c>
      <c r="J93" s="15" t="str">
        <f aca="false">IF(SUMPRODUCT(((Reperes!$F$7:$F$28=Reperes!$B$2)+(Reperes!$F$7:$F$28="Toutes"))*(Reperes!$G$7:$G$28&lt;=$G93)*(Reperes!$H$7:$H$28&gt;=$G93))&gt;0,"Vacances","")</f>
        <v/>
      </c>
      <c r="K93" s="16" t="str">
        <f aca="false">IF(AND(($E93&lt;&gt;"")=($I93&lt;&gt;""),$F93=$J93),"","Prudence : "&amp;IF(($E93&lt;&gt;"")&lt;&gt;($I93&lt;&gt;""),"statut ferie different. ","")&amp;IF($F93&lt;&gt;$J93,"statut vacances different.",""))</f>
        <v/>
      </c>
      <c r="L93" s="17"/>
      <c r="M93" s="18"/>
      <c r="N93" s="19" t="str">
        <f aca="false">IF(OR($L93="",$M93=""),"",$L93*$M93)</f>
        <v/>
      </c>
      <c r="O93" s="18"/>
      <c r="P93" s="20" t="str">
        <f aca="false">IF(OR($M93="",$O93=""),"",$O93/$M93-1)</f>
        <v/>
      </c>
    </row>
    <row r="94" customFormat="false" ht="15" hidden="false" customHeight="false" outlineLevel="0" collapsed="false">
      <c r="A94" s="14" t="n">
        <v>46477</v>
      </c>
      <c r="B94" s="15" t="str">
        <f aca="false">INDEX(Reperes!$L$7:$L$18,MONTH($A94))</f>
        <v>mars</v>
      </c>
      <c r="C94" s="15" t="str">
        <f aca="false">INDEX(Reperes!$J$7:$J$13,WEEKDAY($A94,2))</f>
        <v>mercredi</v>
      </c>
      <c r="D94" s="15" t="n">
        <f aca="false">WEEKNUM($A94,21)</f>
        <v>13</v>
      </c>
      <c r="E94" s="15" t="str">
        <f aca="false">IFERROR(INDEX(Reperes!$B$7:$B$28,MATCH($A94,Reperes!$A$7:$A$28,0)),"")</f>
        <v/>
      </c>
      <c r="F94" s="15" t="str">
        <f aca="false">IF(SUMPRODUCT(((Reperes!$F$7:$F$28=Reperes!$B$2)+(Reperes!$F$7:$F$28="Toutes"))*(Reperes!$G$7:$G$28&lt;=$A94)*(Reperes!$H$7:$H$28&gt;=$A94))&gt;0,"Vacances","")</f>
        <v/>
      </c>
      <c r="G94" s="14" t="n">
        <f aca="false">IF(YEAR($A94-364)=2026,$A94-364,$A94-371)</f>
        <v>46113</v>
      </c>
      <c r="H94" s="15" t="str">
        <f aca="false">INDEX(Reperes!$J$7:$J$13,WEEKDAY($G94,2))</f>
        <v>mercredi</v>
      </c>
      <c r="I94" s="15" t="str">
        <f aca="false">IFERROR(INDEX(Reperes!$B$7:$B$28,MATCH($G94,Reperes!$A$7:$A$28,0)),"")</f>
        <v/>
      </c>
      <c r="J94" s="15" t="str">
        <f aca="false">IF(SUMPRODUCT(((Reperes!$F$7:$F$28=Reperes!$B$2)+(Reperes!$F$7:$F$28="Toutes"))*(Reperes!$G$7:$G$28&lt;=$G94)*(Reperes!$H$7:$H$28&gt;=$G94))&gt;0,"Vacances","")</f>
        <v/>
      </c>
      <c r="K94" s="16" t="str">
        <f aca="false">IF(AND(($E94&lt;&gt;"")=($I94&lt;&gt;""),$F94=$J94),"","Prudence : "&amp;IF(($E94&lt;&gt;"")&lt;&gt;($I94&lt;&gt;""),"statut ferie different. ","")&amp;IF($F94&lt;&gt;$J94,"statut vacances different.",""))</f>
        <v/>
      </c>
      <c r="L94" s="17"/>
      <c r="M94" s="18"/>
      <c r="N94" s="19" t="str">
        <f aca="false">IF(OR($L94="",$M94=""),"",$L94*$M94)</f>
        <v/>
      </c>
      <c r="O94" s="18"/>
      <c r="P94" s="20" t="str">
        <f aca="false">IF(OR($M94="",$O94=""),"",$O94/$M94-1)</f>
        <v/>
      </c>
    </row>
    <row r="95" customFormat="false" ht="15" hidden="false" customHeight="false" outlineLevel="0" collapsed="false">
      <c r="A95" s="14" t="n">
        <v>46478</v>
      </c>
      <c r="B95" s="15" t="str">
        <f aca="false">INDEX(Reperes!$L$7:$L$18,MONTH($A95))</f>
        <v>avril</v>
      </c>
      <c r="C95" s="15" t="str">
        <f aca="false">INDEX(Reperes!$J$7:$J$13,WEEKDAY($A95,2))</f>
        <v>jeudi</v>
      </c>
      <c r="D95" s="15" t="n">
        <f aca="false">WEEKNUM($A95,21)</f>
        <v>13</v>
      </c>
      <c r="E95" s="15" t="str">
        <f aca="false">IFERROR(INDEX(Reperes!$B$7:$B$28,MATCH($A95,Reperes!$A$7:$A$28,0)),"")</f>
        <v/>
      </c>
      <c r="F95" s="15" t="str">
        <f aca="false">IF(SUMPRODUCT(((Reperes!$F$7:$F$28=Reperes!$B$2)+(Reperes!$F$7:$F$28="Toutes"))*(Reperes!$G$7:$G$28&lt;=$A95)*(Reperes!$H$7:$H$28&gt;=$A95))&gt;0,"Vacances","")</f>
        <v/>
      </c>
      <c r="G95" s="14" t="n">
        <f aca="false">IF(YEAR($A95-364)=2026,$A95-364,$A95-371)</f>
        <v>46114</v>
      </c>
      <c r="H95" s="15" t="str">
        <f aca="false">INDEX(Reperes!$J$7:$J$13,WEEKDAY($G95,2))</f>
        <v>jeudi</v>
      </c>
      <c r="I95" s="15" t="str">
        <f aca="false">IFERROR(INDEX(Reperes!$B$7:$B$28,MATCH($G95,Reperes!$A$7:$A$28,0)),"")</f>
        <v/>
      </c>
      <c r="J95" s="15" t="str">
        <f aca="false">IF(SUMPRODUCT(((Reperes!$F$7:$F$28=Reperes!$B$2)+(Reperes!$F$7:$F$28="Toutes"))*(Reperes!$G$7:$G$28&lt;=$G95)*(Reperes!$H$7:$H$28&gt;=$G95))&gt;0,"Vacances","")</f>
        <v/>
      </c>
      <c r="K95" s="16" t="str">
        <f aca="false">IF(AND(($E95&lt;&gt;"")=($I95&lt;&gt;""),$F95=$J95),"","Prudence : "&amp;IF(($E95&lt;&gt;"")&lt;&gt;($I95&lt;&gt;""),"statut ferie different. ","")&amp;IF($F95&lt;&gt;$J95,"statut vacances different.",""))</f>
        <v/>
      </c>
      <c r="L95" s="17"/>
      <c r="M95" s="18"/>
      <c r="N95" s="19" t="str">
        <f aca="false">IF(OR($L95="",$M95=""),"",$L95*$M95)</f>
        <v/>
      </c>
      <c r="O95" s="18"/>
      <c r="P95" s="20" t="str">
        <f aca="false">IF(OR($M95="",$O95=""),"",$O95/$M95-1)</f>
        <v/>
      </c>
    </row>
    <row r="96" customFormat="false" ht="15" hidden="false" customHeight="false" outlineLevel="0" collapsed="false">
      <c r="A96" s="14" t="n">
        <v>46479</v>
      </c>
      <c r="B96" s="15" t="str">
        <f aca="false">INDEX(Reperes!$L$7:$L$18,MONTH($A96))</f>
        <v>avril</v>
      </c>
      <c r="C96" s="15" t="str">
        <f aca="false">INDEX(Reperes!$J$7:$J$13,WEEKDAY($A96,2))</f>
        <v>vendredi</v>
      </c>
      <c r="D96" s="15" t="n">
        <f aca="false">WEEKNUM($A96,21)</f>
        <v>13</v>
      </c>
      <c r="E96" s="15" t="str">
        <f aca="false">IFERROR(INDEX(Reperes!$B$7:$B$28,MATCH($A96,Reperes!$A$7:$A$28,0)),"")</f>
        <v/>
      </c>
      <c r="F96" s="15" t="str">
        <f aca="false">IF(SUMPRODUCT(((Reperes!$F$7:$F$28=Reperes!$B$2)+(Reperes!$F$7:$F$28="Toutes"))*(Reperes!$G$7:$G$28&lt;=$A96)*(Reperes!$H$7:$H$28&gt;=$A96))&gt;0,"Vacances","")</f>
        <v/>
      </c>
      <c r="G96" s="14" t="n">
        <f aca="false">IF(YEAR($A96-364)=2026,$A96-364,$A96-371)</f>
        <v>46115</v>
      </c>
      <c r="H96" s="15" t="str">
        <f aca="false">INDEX(Reperes!$J$7:$J$13,WEEKDAY($G96,2))</f>
        <v>vendredi</v>
      </c>
      <c r="I96" s="15" t="str">
        <f aca="false">IFERROR(INDEX(Reperes!$B$7:$B$28,MATCH($G96,Reperes!$A$7:$A$28,0)),"")</f>
        <v/>
      </c>
      <c r="J96" s="15" t="str">
        <f aca="false">IF(SUMPRODUCT(((Reperes!$F$7:$F$28=Reperes!$B$2)+(Reperes!$F$7:$F$28="Toutes"))*(Reperes!$G$7:$G$28&lt;=$G96)*(Reperes!$H$7:$H$28&gt;=$G96))&gt;0,"Vacances","")</f>
        <v/>
      </c>
      <c r="K96" s="16" t="str">
        <f aca="false">IF(AND(($E96&lt;&gt;"")=($I96&lt;&gt;""),$F96=$J96),"","Prudence : "&amp;IF(($E96&lt;&gt;"")&lt;&gt;($I96&lt;&gt;""),"statut ferie different. ","")&amp;IF($F96&lt;&gt;$J96,"statut vacances different.",""))</f>
        <v/>
      </c>
      <c r="L96" s="17"/>
      <c r="M96" s="18"/>
      <c r="N96" s="19" t="str">
        <f aca="false">IF(OR($L96="",$M96=""),"",$L96*$M96)</f>
        <v/>
      </c>
      <c r="O96" s="18"/>
      <c r="P96" s="20" t="str">
        <f aca="false">IF(OR($M96="",$O96=""),"",$O96/$M96-1)</f>
        <v/>
      </c>
    </row>
    <row r="97" customFormat="false" ht="15" hidden="false" customHeight="false" outlineLevel="0" collapsed="false">
      <c r="A97" s="21" t="n">
        <v>46480</v>
      </c>
      <c r="B97" s="22" t="str">
        <f aca="false">INDEX(Reperes!$L$7:$L$18,MONTH($A97))</f>
        <v>avril</v>
      </c>
      <c r="C97" s="22" t="str">
        <f aca="false">INDEX(Reperes!$J$7:$J$13,WEEKDAY($A97,2))</f>
        <v>samedi</v>
      </c>
      <c r="D97" s="22" t="n">
        <f aca="false">WEEKNUM($A97,21)</f>
        <v>13</v>
      </c>
      <c r="E97" s="22" t="str">
        <f aca="false">IFERROR(INDEX(Reperes!$B$7:$B$28,MATCH($A97,Reperes!$A$7:$A$28,0)),"")</f>
        <v/>
      </c>
      <c r="F97" s="22" t="str">
        <f aca="false">IF(SUMPRODUCT(((Reperes!$F$7:$F$28=Reperes!$B$2)+(Reperes!$F$7:$F$28="Toutes"))*(Reperes!$G$7:$G$28&lt;=$A97)*(Reperes!$H$7:$H$28&gt;=$A97))&gt;0,"Vacances","")</f>
        <v/>
      </c>
      <c r="G97" s="21" t="n">
        <f aca="false">IF(YEAR($A97-364)=2026,$A97-364,$A97-371)</f>
        <v>46116</v>
      </c>
      <c r="H97" s="22" t="str">
        <f aca="false">INDEX(Reperes!$J$7:$J$13,WEEKDAY($G97,2))</f>
        <v>samedi</v>
      </c>
      <c r="I97" s="22" t="str">
        <f aca="false">IFERROR(INDEX(Reperes!$B$7:$B$28,MATCH($G97,Reperes!$A$7:$A$28,0)),"")</f>
        <v/>
      </c>
      <c r="J97" s="22" t="str">
        <f aca="false">IF(SUMPRODUCT(((Reperes!$F$7:$F$28=Reperes!$B$2)+(Reperes!$F$7:$F$28="Toutes"))*(Reperes!$G$7:$G$28&lt;=$G97)*(Reperes!$H$7:$H$28&gt;=$G97))&gt;0,"Vacances","")</f>
        <v>Vacances</v>
      </c>
      <c r="K97" s="23" t="str">
        <f aca="false">IF(AND(($E97&lt;&gt;"")=($I97&lt;&gt;""),$F97=$J97),"","Prudence : "&amp;IF(($E97&lt;&gt;"")&lt;&gt;($I97&lt;&gt;""),"statut ferie different. ","")&amp;IF($F97&lt;&gt;$J97,"statut vacances different.",""))</f>
        <v>Prudence : statut vacances different.</v>
      </c>
      <c r="L97" s="17"/>
      <c r="M97" s="18"/>
      <c r="N97" s="19" t="str">
        <f aca="false">IF(OR($L97="",$M97=""),"",$L97*$M97)</f>
        <v/>
      </c>
      <c r="O97" s="18"/>
      <c r="P97" s="20" t="str">
        <f aca="false">IF(OR($M97="",$O97=""),"",$O97/$M97-1)</f>
        <v/>
      </c>
    </row>
    <row r="98" customFormat="false" ht="15" hidden="false" customHeight="false" outlineLevel="0" collapsed="false">
      <c r="A98" s="21" t="n">
        <v>46481</v>
      </c>
      <c r="B98" s="22" t="str">
        <f aca="false">INDEX(Reperes!$L$7:$L$18,MONTH($A98))</f>
        <v>avril</v>
      </c>
      <c r="C98" s="22" t="str">
        <f aca="false">INDEX(Reperes!$J$7:$J$13,WEEKDAY($A98,2))</f>
        <v>dimanche</v>
      </c>
      <c r="D98" s="22" t="n">
        <f aca="false">WEEKNUM($A98,21)</f>
        <v>13</v>
      </c>
      <c r="E98" s="22" t="str">
        <f aca="false">IFERROR(INDEX(Reperes!$B$7:$B$28,MATCH($A98,Reperes!$A$7:$A$28,0)),"")</f>
        <v/>
      </c>
      <c r="F98" s="22" t="str">
        <f aca="false">IF(SUMPRODUCT(((Reperes!$F$7:$F$28=Reperes!$B$2)+(Reperes!$F$7:$F$28="Toutes"))*(Reperes!$G$7:$G$28&lt;=$A98)*(Reperes!$H$7:$H$28&gt;=$A98))&gt;0,"Vacances","")</f>
        <v/>
      </c>
      <c r="G98" s="21" t="n">
        <f aca="false">IF(YEAR($A98-364)=2026,$A98-364,$A98-371)</f>
        <v>46117</v>
      </c>
      <c r="H98" s="22" t="str">
        <f aca="false">INDEX(Reperes!$J$7:$J$13,WEEKDAY($G98,2))</f>
        <v>dimanche</v>
      </c>
      <c r="I98" s="22" t="str">
        <f aca="false">IFERROR(INDEX(Reperes!$B$7:$B$28,MATCH($G98,Reperes!$A$7:$A$28,0)),"")</f>
        <v/>
      </c>
      <c r="J98" s="22" t="str">
        <f aca="false">IF(SUMPRODUCT(((Reperes!$F$7:$F$28=Reperes!$B$2)+(Reperes!$F$7:$F$28="Toutes"))*(Reperes!$G$7:$G$28&lt;=$G98)*(Reperes!$H$7:$H$28&gt;=$G98))&gt;0,"Vacances","")</f>
        <v>Vacances</v>
      </c>
      <c r="K98" s="23" t="str">
        <f aca="false">IF(AND(($E98&lt;&gt;"")=($I98&lt;&gt;""),$F98=$J98),"","Prudence : "&amp;IF(($E98&lt;&gt;"")&lt;&gt;($I98&lt;&gt;""),"statut ferie different. ","")&amp;IF($F98&lt;&gt;$J98,"statut vacances different.",""))</f>
        <v>Prudence : statut vacances different.</v>
      </c>
      <c r="L98" s="17"/>
      <c r="M98" s="18"/>
      <c r="N98" s="19" t="str">
        <f aca="false">IF(OR($L98="",$M98=""),"",$L98*$M98)</f>
        <v/>
      </c>
      <c r="O98" s="18"/>
      <c r="P98" s="20" t="str">
        <f aca="false">IF(OR($M98="",$O98=""),"",$O98/$M98-1)</f>
        <v/>
      </c>
    </row>
    <row r="99" customFormat="false" ht="15" hidden="false" customHeight="false" outlineLevel="0" collapsed="false">
      <c r="A99" s="14" t="n">
        <v>46482</v>
      </c>
      <c r="B99" s="15" t="str">
        <f aca="false">INDEX(Reperes!$L$7:$L$18,MONTH($A99))</f>
        <v>avril</v>
      </c>
      <c r="C99" s="15" t="str">
        <f aca="false">INDEX(Reperes!$J$7:$J$13,WEEKDAY($A99,2))</f>
        <v>lundi</v>
      </c>
      <c r="D99" s="15" t="n">
        <f aca="false">WEEKNUM($A99,21)</f>
        <v>14</v>
      </c>
      <c r="E99" s="15" t="str">
        <f aca="false">IFERROR(INDEX(Reperes!$B$7:$B$28,MATCH($A99,Reperes!$A$7:$A$28,0)),"")</f>
        <v/>
      </c>
      <c r="F99" s="15" t="str">
        <f aca="false">IF(SUMPRODUCT(((Reperes!$F$7:$F$28=Reperes!$B$2)+(Reperes!$F$7:$F$28="Toutes"))*(Reperes!$G$7:$G$28&lt;=$A99)*(Reperes!$H$7:$H$28&gt;=$A99))&gt;0,"Vacances","")</f>
        <v/>
      </c>
      <c r="G99" s="14" t="n">
        <f aca="false">IF(YEAR($A99-364)=2026,$A99-364,$A99-371)</f>
        <v>46118</v>
      </c>
      <c r="H99" s="15" t="str">
        <f aca="false">INDEX(Reperes!$J$7:$J$13,WEEKDAY($G99,2))</f>
        <v>lundi</v>
      </c>
      <c r="I99" s="15" t="str">
        <f aca="false">IFERROR(INDEX(Reperes!$B$7:$B$28,MATCH($G99,Reperes!$A$7:$A$28,0)),"")</f>
        <v>Lundi de Paques</v>
      </c>
      <c r="J99" s="15" t="str">
        <f aca="false">IF(SUMPRODUCT(((Reperes!$F$7:$F$28=Reperes!$B$2)+(Reperes!$F$7:$F$28="Toutes"))*(Reperes!$G$7:$G$28&lt;=$G99)*(Reperes!$H$7:$H$28&gt;=$G99))&gt;0,"Vacances","")</f>
        <v>Vacances</v>
      </c>
      <c r="K99" s="16" t="str">
        <f aca="false">IF(AND(($E99&lt;&gt;"")=($I99&lt;&gt;""),$F99=$J99),"","Prudence : "&amp;IF(($E99&lt;&gt;"")&lt;&gt;($I99&lt;&gt;""),"statut ferie different. ","")&amp;IF($F99&lt;&gt;$J99,"statut vacances different.",""))</f>
        <v>Prudence : statut ferie different. statut vacances different.</v>
      </c>
      <c r="L99" s="17"/>
      <c r="M99" s="18"/>
      <c r="N99" s="19" t="str">
        <f aca="false">IF(OR($L99="",$M99=""),"",$L99*$M99)</f>
        <v/>
      </c>
      <c r="O99" s="18"/>
      <c r="P99" s="20" t="str">
        <f aca="false">IF(OR($M99="",$O99=""),"",$O99/$M99-1)</f>
        <v/>
      </c>
    </row>
    <row r="100" customFormat="false" ht="15" hidden="false" customHeight="false" outlineLevel="0" collapsed="false">
      <c r="A100" s="14" t="n">
        <v>46483</v>
      </c>
      <c r="B100" s="15" t="str">
        <f aca="false">INDEX(Reperes!$L$7:$L$18,MONTH($A100))</f>
        <v>avril</v>
      </c>
      <c r="C100" s="15" t="str">
        <f aca="false">INDEX(Reperes!$J$7:$J$13,WEEKDAY($A100,2))</f>
        <v>mardi</v>
      </c>
      <c r="D100" s="15" t="n">
        <f aca="false">WEEKNUM($A100,21)</f>
        <v>14</v>
      </c>
      <c r="E100" s="15" t="str">
        <f aca="false">IFERROR(INDEX(Reperes!$B$7:$B$28,MATCH($A100,Reperes!$A$7:$A$28,0)),"")</f>
        <v/>
      </c>
      <c r="F100" s="15" t="str">
        <f aca="false">IF(SUMPRODUCT(((Reperes!$F$7:$F$28=Reperes!$B$2)+(Reperes!$F$7:$F$28="Toutes"))*(Reperes!$G$7:$G$28&lt;=$A100)*(Reperes!$H$7:$H$28&gt;=$A100))&gt;0,"Vacances","")</f>
        <v/>
      </c>
      <c r="G100" s="14" t="n">
        <f aca="false">IF(YEAR($A100-364)=2026,$A100-364,$A100-371)</f>
        <v>46119</v>
      </c>
      <c r="H100" s="15" t="str">
        <f aca="false">INDEX(Reperes!$J$7:$J$13,WEEKDAY($G100,2))</f>
        <v>mardi</v>
      </c>
      <c r="I100" s="15" t="str">
        <f aca="false">IFERROR(INDEX(Reperes!$B$7:$B$28,MATCH($G100,Reperes!$A$7:$A$28,0)),"")</f>
        <v/>
      </c>
      <c r="J100" s="15" t="str">
        <f aca="false">IF(SUMPRODUCT(((Reperes!$F$7:$F$28=Reperes!$B$2)+(Reperes!$F$7:$F$28="Toutes"))*(Reperes!$G$7:$G$28&lt;=$G100)*(Reperes!$H$7:$H$28&gt;=$G100))&gt;0,"Vacances","")</f>
        <v>Vacances</v>
      </c>
      <c r="K100" s="16" t="str">
        <f aca="false">IF(AND(($E100&lt;&gt;"")=($I100&lt;&gt;""),$F100=$J100),"","Prudence : "&amp;IF(($E100&lt;&gt;"")&lt;&gt;($I100&lt;&gt;""),"statut ferie different. ","")&amp;IF($F100&lt;&gt;$J100,"statut vacances different.",""))</f>
        <v>Prudence : statut vacances different.</v>
      </c>
      <c r="L100" s="17"/>
      <c r="M100" s="18"/>
      <c r="N100" s="19" t="str">
        <f aca="false">IF(OR($L100="",$M100=""),"",$L100*$M100)</f>
        <v/>
      </c>
      <c r="O100" s="18"/>
      <c r="P100" s="20" t="str">
        <f aca="false">IF(OR($M100="",$O100=""),"",$O100/$M100-1)</f>
        <v/>
      </c>
    </row>
    <row r="101" customFormat="false" ht="15" hidden="false" customHeight="false" outlineLevel="0" collapsed="false">
      <c r="A101" s="14" t="n">
        <v>46484</v>
      </c>
      <c r="B101" s="15" t="str">
        <f aca="false">INDEX(Reperes!$L$7:$L$18,MONTH($A101))</f>
        <v>avril</v>
      </c>
      <c r="C101" s="15" t="str">
        <f aca="false">INDEX(Reperes!$J$7:$J$13,WEEKDAY($A101,2))</f>
        <v>mercredi</v>
      </c>
      <c r="D101" s="15" t="n">
        <f aca="false">WEEKNUM($A101,21)</f>
        <v>14</v>
      </c>
      <c r="E101" s="15" t="str">
        <f aca="false">IFERROR(INDEX(Reperes!$B$7:$B$28,MATCH($A101,Reperes!$A$7:$A$28,0)),"")</f>
        <v/>
      </c>
      <c r="F101" s="15" t="str">
        <f aca="false">IF(SUMPRODUCT(((Reperes!$F$7:$F$28=Reperes!$B$2)+(Reperes!$F$7:$F$28="Toutes"))*(Reperes!$G$7:$G$28&lt;=$A101)*(Reperes!$H$7:$H$28&gt;=$A101))&gt;0,"Vacances","")</f>
        <v/>
      </c>
      <c r="G101" s="14" t="n">
        <f aca="false">IF(YEAR($A101-364)=2026,$A101-364,$A101-371)</f>
        <v>46120</v>
      </c>
      <c r="H101" s="15" t="str">
        <f aca="false">INDEX(Reperes!$J$7:$J$13,WEEKDAY($G101,2))</f>
        <v>mercredi</v>
      </c>
      <c r="I101" s="15" t="str">
        <f aca="false">IFERROR(INDEX(Reperes!$B$7:$B$28,MATCH($G101,Reperes!$A$7:$A$28,0)),"")</f>
        <v/>
      </c>
      <c r="J101" s="15" t="str">
        <f aca="false">IF(SUMPRODUCT(((Reperes!$F$7:$F$28=Reperes!$B$2)+(Reperes!$F$7:$F$28="Toutes"))*(Reperes!$G$7:$G$28&lt;=$G101)*(Reperes!$H$7:$H$28&gt;=$G101))&gt;0,"Vacances","")</f>
        <v>Vacances</v>
      </c>
      <c r="K101" s="16" t="str">
        <f aca="false">IF(AND(($E101&lt;&gt;"")=($I101&lt;&gt;""),$F101=$J101),"","Prudence : "&amp;IF(($E101&lt;&gt;"")&lt;&gt;($I101&lt;&gt;""),"statut ferie different. ","")&amp;IF($F101&lt;&gt;$J101,"statut vacances different.",""))</f>
        <v>Prudence : statut vacances different.</v>
      </c>
      <c r="L101" s="17"/>
      <c r="M101" s="18"/>
      <c r="N101" s="19" t="str">
        <f aca="false">IF(OR($L101="",$M101=""),"",$L101*$M101)</f>
        <v/>
      </c>
      <c r="O101" s="18"/>
      <c r="P101" s="20" t="str">
        <f aca="false">IF(OR($M101="",$O101=""),"",$O101/$M101-1)</f>
        <v/>
      </c>
    </row>
    <row r="102" customFormat="false" ht="15" hidden="false" customHeight="false" outlineLevel="0" collapsed="false">
      <c r="A102" s="14" t="n">
        <v>46485</v>
      </c>
      <c r="B102" s="15" t="str">
        <f aca="false">INDEX(Reperes!$L$7:$L$18,MONTH($A102))</f>
        <v>avril</v>
      </c>
      <c r="C102" s="15" t="str">
        <f aca="false">INDEX(Reperes!$J$7:$J$13,WEEKDAY($A102,2))</f>
        <v>jeudi</v>
      </c>
      <c r="D102" s="15" t="n">
        <f aca="false">WEEKNUM($A102,21)</f>
        <v>14</v>
      </c>
      <c r="E102" s="15" t="str">
        <f aca="false">IFERROR(INDEX(Reperes!$B$7:$B$28,MATCH($A102,Reperes!$A$7:$A$28,0)),"")</f>
        <v/>
      </c>
      <c r="F102" s="15" t="str">
        <f aca="false">IF(SUMPRODUCT(((Reperes!$F$7:$F$28=Reperes!$B$2)+(Reperes!$F$7:$F$28="Toutes"))*(Reperes!$G$7:$G$28&lt;=$A102)*(Reperes!$H$7:$H$28&gt;=$A102))&gt;0,"Vacances","")</f>
        <v/>
      </c>
      <c r="G102" s="14" t="n">
        <f aca="false">IF(YEAR($A102-364)=2026,$A102-364,$A102-371)</f>
        <v>46121</v>
      </c>
      <c r="H102" s="15" t="str">
        <f aca="false">INDEX(Reperes!$J$7:$J$13,WEEKDAY($G102,2))</f>
        <v>jeudi</v>
      </c>
      <c r="I102" s="15" t="str">
        <f aca="false">IFERROR(INDEX(Reperes!$B$7:$B$28,MATCH($G102,Reperes!$A$7:$A$28,0)),"")</f>
        <v/>
      </c>
      <c r="J102" s="15" t="str">
        <f aca="false">IF(SUMPRODUCT(((Reperes!$F$7:$F$28=Reperes!$B$2)+(Reperes!$F$7:$F$28="Toutes"))*(Reperes!$G$7:$G$28&lt;=$G102)*(Reperes!$H$7:$H$28&gt;=$G102))&gt;0,"Vacances","")</f>
        <v>Vacances</v>
      </c>
      <c r="K102" s="16" t="str">
        <f aca="false">IF(AND(($E102&lt;&gt;"")=($I102&lt;&gt;""),$F102=$J102),"","Prudence : "&amp;IF(($E102&lt;&gt;"")&lt;&gt;($I102&lt;&gt;""),"statut ferie different. ","")&amp;IF($F102&lt;&gt;$J102,"statut vacances different.",""))</f>
        <v>Prudence : statut vacances different.</v>
      </c>
      <c r="L102" s="17"/>
      <c r="M102" s="18"/>
      <c r="N102" s="19" t="str">
        <f aca="false">IF(OR($L102="",$M102=""),"",$L102*$M102)</f>
        <v/>
      </c>
      <c r="O102" s="18"/>
      <c r="P102" s="20" t="str">
        <f aca="false">IF(OR($M102="",$O102=""),"",$O102/$M102-1)</f>
        <v/>
      </c>
    </row>
    <row r="103" customFormat="false" ht="15" hidden="false" customHeight="false" outlineLevel="0" collapsed="false">
      <c r="A103" s="14" t="n">
        <v>46486</v>
      </c>
      <c r="B103" s="15" t="str">
        <f aca="false">INDEX(Reperes!$L$7:$L$18,MONTH($A103))</f>
        <v>avril</v>
      </c>
      <c r="C103" s="15" t="str">
        <f aca="false">INDEX(Reperes!$J$7:$J$13,WEEKDAY($A103,2))</f>
        <v>vendredi</v>
      </c>
      <c r="D103" s="15" t="n">
        <f aca="false">WEEKNUM($A103,21)</f>
        <v>14</v>
      </c>
      <c r="E103" s="15" t="str">
        <f aca="false">IFERROR(INDEX(Reperes!$B$7:$B$28,MATCH($A103,Reperes!$A$7:$A$28,0)),"")</f>
        <v/>
      </c>
      <c r="F103" s="15" t="str">
        <f aca="false">IF(SUMPRODUCT(((Reperes!$F$7:$F$28=Reperes!$B$2)+(Reperes!$F$7:$F$28="Toutes"))*(Reperes!$G$7:$G$28&lt;=$A103)*(Reperes!$H$7:$H$28&gt;=$A103))&gt;0,"Vacances","")</f>
        <v/>
      </c>
      <c r="G103" s="14" t="n">
        <f aca="false">IF(YEAR($A103-364)=2026,$A103-364,$A103-371)</f>
        <v>46122</v>
      </c>
      <c r="H103" s="15" t="str">
        <f aca="false">INDEX(Reperes!$J$7:$J$13,WEEKDAY($G103,2))</f>
        <v>vendredi</v>
      </c>
      <c r="I103" s="15" t="str">
        <f aca="false">IFERROR(INDEX(Reperes!$B$7:$B$28,MATCH($G103,Reperes!$A$7:$A$28,0)),"")</f>
        <v/>
      </c>
      <c r="J103" s="15" t="str">
        <f aca="false">IF(SUMPRODUCT(((Reperes!$F$7:$F$28=Reperes!$B$2)+(Reperes!$F$7:$F$28="Toutes"))*(Reperes!$G$7:$G$28&lt;=$G103)*(Reperes!$H$7:$H$28&gt;=$G103))&gt;0,"Vacances","")</f>
        <v>Vacances</v>
      </c>
      <c r="K103" s="16" t="str">
        <f aca="false">IF(AND(($E103&lt;&gt;"")=($I103&lt;&gt;""),$F103=$J103),"","Prudence : "&amp;IF(($E103&lt;&gt;"")&lt;&gt;($I103&lt;&gt;""),"statut ferie different. ","")&amp;IF($F103&lt;&gt;$J103,"statut vacances different.",""))</f>
        <v>Prudence : statut vacances different.</v>
      </c>
      <c r="L103" s="17"/>
      <c r="M103" s="18"/>
      <c r="N103" s="19" t="str">
        <f aca="false">IF(OR($L103="",$M103=""),"",$L103*$M103)</f>
        <v/>
      </c>
      <c r="O103" s="18"/>
      <c r="P103" s="20" t="str">
        <f aca="false">IF(OR($M103="",$O103=""),"",$O103/$M103-1)</f>
        <v/>
      </c>
    </row>
    <row r="104" customFormat="false" ht="15" hidden="false" customHeight="false" outlineLevel="0" collapsed="false">
      <c r="A104" s="21" t="n">
        <v>46487</v>
      </c>
      <c r="B104" s="22" t="str">
        <f aca="false">INDEX(Reperes!$L$7:$L$18,MONTH($A104))</f>
        <v>avril</v>
      </c>
      <c r="C104" s="22" t="str">
        <f aca="false">INDEX(Reperes!$J$7:$J$13,WEEKDAY($A104,2))</f>
        <v>samedi</v>
      </c>
      <c r="D104" s="22" t="n">
        <f aca="false">WEEKNUM($A104,21)</f>
        <v>14</v>
      </c>
      <c r="E104" s="22" t="str">
        <f aca="false">IFERROR(INDEX(Reperes!$B$7:$B$28,MATCH($A104,Reperes!$A$7:$A$28,0)),"")</f>
        <v/>
      </c>
      <c r="F104" s="22" t="str">
        <f aca="false">IF(SUMPRODUCT(((Reperes!$F$7:$F$28=Reperes!$B$2)+(Reperes!$F$7:$F$28="Toutes"))*(Reperes!$G$7:$G$28&lt;=$A104)*(Reperes!$H$7:$H$28&gt;=$A104))&gt;0,"Vacances","")</f>
        <v>Vacances</v>
      </c>
      <c r="G104" s="21" t="n">
        <f aca="false">IF(YEAR($A104-364)=2026,$A104-364,$A104-371)</f>
        <v>46123</v>
      </c>
      <c r="H104" s="22" t="str">
        <f aca="false">INDEX(Reperes!$J$7:$J$13,WEEKDAY($G104,2))</f>
        <v>samedi</v>
      </c>
      <c r="I104" s="22" t="str">
        <f aca="false">IFERROR(INDEX(Reperes!$B$7:$B$28,MATCH($G104,Reperes!$A$7:$A$28,0)),"")</f>
        <v/>
      </c>
      <c r="J104" s="22" t="str">
        <f aca="false">IF(SUMPRODUCT(((Reperes!$F$7:$F$28=Reperes!$B$2)+(Reperes!$F$7:$F$28="Toutes"))*(Reperes!$G$7:$G$28&lt;=$G104)*(Reperes!$H$7:$H$28&gt;=$G104))&gt;0,"Vacances","")</f>
        <v>Vacances</v>
      </c>
      <c r="K104" s="23" t="str">
        <f aca="false">IF(AND(($E104&lt;&gt;"")=($I104&lt;&gt;""),$F104=$J104),"","Prudence : "&amp;IF(($E104&lt;&gt;"")&lt;&gt;($I104&lt;&gt;""),"statut ferie different. ","")&amp;IF($F104&lt;&gt;$J104,"statut vacances different.",""))</f>
        <v/>
      </c>
      <c r="L104" s="17"/>
      <c r="M104" s="18"/>
      <c r="N104" s="19" t="str">
        <f aca="false">IF(OR($L104="",$M104=""),"",$L104*$M104)</f>
        <v/>
      </c>
      <c r="O104" s="18"/>
      <c r="P104" s="20" t="str">
        <f aca="false">IF(OR($M104="",$O104=""),"",$O104/$M104-1)</f>
        <v/>
      </c>
    </row>
    <row r="105" customFormat="false" ht="15" hidden="false" customHeight="false" outlineLevel="0" collapsed="false">
      <c r="A105" s="21" t="n">
        <v>46488</v>
      </c>
      <c r="B105" s="22" t="str">
        <f aca="false">INDEX(Reperes!$L$7:$L$18,MONTH($A105))</f>
        <v>avril</v>
      </c>
      <c r="C105" s="22" t="str">
        <f aca="false">INDEX(Reperes!$J$7:$J$13,WEEKDAY($A105,2))</f>
        <v>dimanche</v>
      </c>
      <c r="D105" s="22" t="n">
        <f aca="false">WEEKNUM($A105,21)</f>
        <v>14</v>
      </c>
      <c r="E105" s="22" t="str">
        <f aca="false">IFERROR(INDEX(Reperes!$B$7:$B$28,MATCH($A105,Reperes!$A$7:$A$28,0)),"")</f>
        <v/>
      </c>
      <c r="F105" s="22" t="str">
        <f aca="false">IF(SUMPRODUCT(((Reperes!$F$7:$F$28=Reperes!$B$2)+(Reperes!$F$7:$F$28="Toutes"))*(Reperes!$G$7:$G$28&lt;=$A105)*(Reperes!$H$7:$H$28&gt;=$A105))&gt;0,"Vacances","")</f>
        <v>Vacances</v>
      </c>
      <c r="G105" s="21" t="n">
        <f aca="false">IF(YEAR($A105-364)=2026,$A105-364,$A105-371)</f>
        <v>46124</v>
      </c>
      <c r="H105" s="22" t="str">
        <f aca="false">INDEX(Reperes!$J$7:$J$13,WEEKDAY($G105,2))</f>
        <v>dimanche</v>
      </c>
      <c r="I105" s="22" t="str">
        <f aca="false">IFERROR(INDEX(Reperes!$B$7:$B$28,MATCH($G105,Reperes!$A$7:$A$28,0)),"")</f>
        <v/>
      </c>
      <c r="J105" s="22" t="str">
        <f aca="false">IF(SUMPRODUCT(((Reperes!$F$7:$F$28=Reperes!$B$2)+(Reperes!$F$7:$F$28="Toutes"))*(Reperes!$G$7:$G$28&lt;=$G105)*(Reperes!$H$7:$H$28&gt;=$G105))&gt;0,"Vacances","")</f>
        <v>Vacances</v>
      </c>
      <c r="K105" s="23" t="str">
        <f aca="false">IF(AND(($E105&lt;&gt;"")=($I105&lt;&gt;""),$F105=$J105),"","Prudence : "&amp;IF(($E105&lt;&gt;"")&lt;&gt;($I105&lt;&gt;""),"statut ferie different. ","")&amp;IF($F105&lt;&gt;$J105,"statut vacances different.",""))</f>
        <v/>
      </c>
      <c r="L105" s="17"/>
      <c r="M105" s="18"/>
      <c r="N105" s="19" t="str">
        <f aca="false">IF(OR($L105="",$M105=""),"",$L105*$M105)</f>
        <v/>
      </c>
      <c r="O105" s="18"/>
      <c r="P105" s="20" t="str">
        <f aca="false">IF(OR($M105="",$O105=""),"",$O105/$M105-1)</f>
        <v/>
      </c>
    </row>
    <row r="106" customFormat="false" ht="15" hidden="false" customHeight="false" outlineLevel="0" collapsed="false">
      <c r="A106" s="14" t="n">
        <v>46489</v>
      </c>
      <c r="B106" s="15" t="str">
        <f aca="false">INDEX(Reperes!$L$7:$L$18,MONTH($A106))</f>
        <v>avril</v>
      </c>
      <c r="C106" s="15" t="str">
        <f aca="false">INDEX(Reperes!$J$7:$J$13,WEEKDAY($A106,2))</f>
        <v>lundi</v>
      </c>
      <c r="D106" s="15" t="n">
        <f aca="false">WEEKNUM($A106,21)</f>
        <v>15</v>
      </c>
      <c r="E106" s="15" t="str">
        <f aca="false">IFERROR(INDEX(Reperes!$B$7:$B$28,MATCH($A106,Reperes!$A$7:$A$28,0)),"")</f>
        <v/>
      </c>
      <c r="F106" s="15" t="str">
        <f aca="false">IF(SUMPRODUCT(((Reperes!$F$7:$F$28=Reperes!$B$2)+(Reperes!$F$7:$F$28="Toutes"))*(Reperes!$G$7:$G$28&lt;=$A106)*(Reperes!$H$7:$H$28&gt;=$A106))&gt;0,"Vacances","")</f>
        <v>Vacances</v>
      </c>
      <c r="G106" s="14" t="n">
        <f aca="false">IF(YEAR($A106-364)=2026,$A106-364,$A106-371)</f>
        <v>46125</v>
      </c>
      <c r="H106" s="15" t="str">
        <f aca="false">INDEX(Reperes!$J$7:$J$13,WEEKDAY($G106,2))</f>
        <v>lundi</v>
      </c>
      <c r="I106" s="15" t="str">
        <f aca="false">IFERROR(INDEX(Reperes!$B$7:$B$28,MATCH($G106,Reperes!$A$7:$A$28,0)),"")</f>
        <v/>
      </c>
      <c r="J106" s="15" t="str">
        <f aca="false">IF(SUMPRODUCT(((Reperes!$F$7:$F$28=Reperes!$B$2)+(Reperes!$F$7:$F$28="Toutes"))*(Reperes!$G$7:$G$28&lt;=$G106)*(Reperes!$H$7:$H$28&gt;=$G106))&gt;0,"Vacances","")</f>
        <v>Vacances</v>
      </c>
      <c r="K106" s="16" t="str">
        <f aca="false">IF(AND(($E106&lt;&gt;"")=($I106&lt;&gt;""),$F106=$J106),"","Prudence : "&amp;IF(($E106&lt;&gt;"")&lt;&gt;($I106&lt;&gt;""),"statut ferie different. ","")&amp;IF($F106&lt;&gt;$J106,"statut vacances different.",""))</f>
        <v/>
      </c>
      <c r="L106" s="17"/>
      <c r="M106" s="18"/>
      <c r="N106" s="19" t="str">
        <f aca="false">IF(OR($L106="",$M106=""),"",$L106*$M106)</f>
        <v/>
      </c>
      <c r="O106" s="18"/>
      <c r="P106" s="20" t="str">
        <f aca="false">IF(OR($M106="",$O106=""),"",$O106/$M106-1)</f>
        <v/>
      </c>
    </row>
    <row r="107" customFormat="false" ht="15" hidden="false" customHeight="false" outlineLevel="0" collapsed="false">
      <c r="A107" s="14" t="n">
        <v>46490</v>
      </c>
      <c r="B107" s="15" t="str">
        <f aca="false">INDEX(Reperes!$L$7:$L$18,MONTH($A107))</f>
        <v>avril</v>
      </c>
      <c r="C107" s="15" t="str">
        <f aca="false">INDEX(Reperes!$J$7:$J$13,WEEKDAY($A107,2))</f>
        <v>mardi</v>
      </c>
      <c r="D107" s="15" t="n">
        <f aca="false">WEEKNUM($A107,21)</f>
        <v>15</v>
      </c>
      <c r="E107" s="15" t="str">
        <f aca="false">IFERROR(INDEX(Reperes!$B$7:$B$28,MATCH($A107,Reperes!$A$7:$A$28,0)),"")</f>
        <v/>
      </c>
      <c r="F107" s="15" t="str">
        <f aca="false">IF(SUMPRODUCT(((Reperes!$F$7:$F$28=Reperes!$B$2)+(Reperes!$F$7:$F$28="Toutes"))*(Reperes!$G$7:$G$28&lt;=$A107)*(Reperes!$H$7:$H$28&gt;=$A107))&gt;0,"Vacances","")</f>
        <v>Vacances</v>
      </c>
      <c r="G107" s="14" t="n">
        <f aca="false">IF(YEAR($A107-364)=2026,$A107-364,$A107-371)</f>
        <v>46126</v>
      </c>
      <c r="H107" s="15" t="str">
        <f aca="false">INDEX(Reperes!$J$7:$J$13,WEEKDAY($G107,2))</f>
        <v>mardi</v>
      </c>
      <c r="I107" s="15" t="str">
        <f aca="false">IFERROR(INDEX(Reperes!$B$7:$B$28,MATCH($G107,Reperes!$A$7:$A$28,0)),"")</f>
        <v/>
      </c>
      <c r="J107" s="15" t="str">
        <f aca="false">IF(SUMPRODUCT(((Reperes!$F$7:$F$28=Reperes!$B$2)+(Reperes!$F$7:$F$28="Toutes"))*(Reperes!$G$7:$G$28&lt;=$G107)*(Reperes!$H$7:$H$28&gt;=$G107))&gt;0,"Vacances","")</f>
        <v>Vacances</v>
      </c>
      <c r="K107" s="16" t="str">
        <f aca="false">IF(AND(($E107&lt;&gt;"")=($I107&lt;&gt;""),$F107=$J107),"","Prudence : "&amp;IF(($E107&lt;&gt;"")&lt;&gt;($I107&lt;&gt;""),"statut ferie different. ","")&amp;IF($F107&lt;&gt;$J107,"statut vacances different.",""))</f>
        <v/>
      </c>
      <c r="L107" s="17"/>
      <c r="M107" s="18"/>
      <c r="N107" s="19" t="str">
        <f aca="false">IF(OR($L107="",$M107=""),"",$L107*$M107)</f>
        <v/>
      </c>
      <c r="O107" s="18"/>
      <c r="P107" s="20" t="str">
        <f aca="false">IF(OR($M107="",$O107=""),"",$O107/$M107-1)</f>
        <v/>
      </c>
    </row>
    <row r="108" customFormat="false" ht="15" hidden="false" customHeight="false" outlineLevel="0" collapsed="false">
      <c r="A108" s="14" t="n">
        <v>46491</v>
      </c>
      <c r="B108" s="15" t="str">
        <f aca="false">INDEX(Reperes!$L$7:$L$18,MONTH($A108))</f>
        <v>avril</v>
      </c>
      <c r="C108" s="15" t="str">
        <f aca="false">INDEX(Reperes!$J$7:$J$13,WEEKDAY($A108,2))</f>
        <v>mercredi</v>
      </c>
      <c r="D108" s="15" t="n">
        <f aca="false">WEEKNUM($A108,21)</f>
        <v>15</v>
      </c>
      <c r="E108" s="15" t="str">
        <f aca="false">IFERROR(INDEX(Reperes!$B$7:$B$28,MATCH($A108,Reperes!$A$7:$A$28,0)),"")</f>
        <v/>
      </c>
      <c r="F108" s="15" t="str">
        <f aca="false">IF(SUMPRODUCT(((Reperes!$F$7:$F$28=Reperes!$B$2)+(Reperes!$F$7:$F$28="Toutes"))*(Reperes!$G$7:$G$28&lt;=$A108)*(Reperes!$H$7:$H$28&gt;=$A108))&gt;0,"Vacances","")</f>
        <v>Vacances</v>
      </c>
      <c r="G108" s="14" t="n">
        <f aca="false">IF(YEAR($A108-364)=2026,$A108-364,$A108-371)</f>
        <v>46127</v>
      </c>
      <c r="H108" s="15" t="str">
        <f aca="false">INDEX(Reperes!$J$7:$J$13,WEEKDAY($G108,2))</f>
        <v>mercredi</v>
      </c>
      <c r="I108" s="15" t="str">
        <f aca="false">IFERROR(INDEX(Reperes!$B$7:$B$28,MATCH($G108,Reperes!$A$7:$A$28,0)),"")</f>
        <v/>
      </c>
      <c r="J108" s="15" t="str">
        <f aca="false">IF(SUMPRODUCT(((Reperes!$F$7:$F$28=Reperes!$B$2)+(Reperes!$F$7:$F$28="Toutes"))*(Reperes!$G$7:$G$28&lt;=$G108)*(Reperes!$H$7:$H$28&gt;=$G108))&gt;0,"Vacances","")</f>
        <v>Vacances</v>
      </c>
      <c r="K108" s="16" t="str">
        <f aca="false">IF(AND(($E108&lt;&gt;"")=($I108&lt;&gt;""),$F108=$J108),"","Prudence : "&amp;IF(($E108&lt;&gt;"")&lt;&gt;($I108&lt;&gt;""),"statut ferie different. ","")&amp;IF($F108&lt;&gt;$J108,"statut vacances different.",""))</f>
        <v/>
      </c>
      <c r="L108" s="17"/>
      <c r="M108" s="18"/>
      <c r="N108" s="19" t="str">
        <f aca="false">IF(OR($L108="",$M108=""),"",$L108*$M108)</f>
        <v/>
      </c>
      <c r="O108" s="18"/>
      <c r="P108" s="20" t="str">
        <f aca="false">IF(OR($M108="",$O108=""),"",$O108/$M108-1)</f>
        <v/>
      </c>
    </row>
    <row r="109" customFormat="false" ht="15" hidden="false" customHeight="false" outlineLevel="0" collapsed="false">
      <c r="A109" s="14" t="n">
        <v>46492</v>
      </c>
      <c r="B109" s="15" t="str">
        <f aca="false">INDEX(Reperes!$L$7:$L$18,MONTH($A109))</f>
        <v>avril</v>
      </c>
      <c r="C109" s="15" t="str">
        <f aca="false">INDEX(Reperes!$J$7:$J$13,WEEKDAY($A109,2))</f>
        <v>jeudi</v>
      </c>
      <c r="D109" s="15" t="n">
        <f aca="false">WEEKNUM($A109,21)</f>
        <v>15</v>
      </c>
      <c r="E109" s="15" t="str">
        <f aca="false">IFERROR(INDEX(Reperes!$B$7:$B$28,MATCH($A109,Reperes!$A$7:$A$28,0)),"")</f>
        <v/>
      </c>
      <c r="F109" s="15" t="str">
        <f aca="false">IF(SUMPRODUCT(((Reperes!$F$7:$F$28=Reperes!$B$2)+(Reperes!$F$7:$F$28="Toutes"))*(Reperes!$G$7:$G$28&lt;=$A109)*(Reperes!$H$7:$H$28&gt;=$A109))&gt;0,"Vacances","")</f>
        <v>Vacances</v>
      </c>
      <c r="G109" s="14" t="n">
        <f aca="false">IF(YEAR($A109-364)=2026,$A109-364,$A109-371)</f>
        <v>46128</v>
      </c>
      <c r="H109" s="15" t="str">
        <f aca="false">INDEX(Reperes!$J$7:$J$13,WEEKDAY($G109,2))</f>
        <v>jeudi</v>
      </c>
      <c r="I109" s="15" t="str">
        <f aca="false">IFERROR(INDEX(Reperes!$B$7:$B$28,MATCH($G109,Reperes!$A$7:$A$28,0)),"")</f>
        <v/>
      </c>
      <c r="J109" s="15" t="str">
        <f aca="false">IF(SUMPRODUCT(((Reperes!$F$7:$F$28=Reperes!$B$2)+(Reperes!$F$7:$F$28="Toutes"))*(Reperes!$G$7:$G$28&lt;=$G109)*(Reperes!$H$7:$H$28&gt;=$G109))&gt;0,"Vacances","")</f>
        <v>Vacances</v>
      </c>
      <c r="K109" s="16" t="str">
        <f aca="false">IF(AND(($E109&lt;&gt;"")=($I109&lt;&gt;""),$F109=$J109),"","Prudence : "&amp;IF(($E109&lt;&gt;"")&lt;&gt;($I109&lt;&gt;""),"statut ferie different. ","")&amp;IF($F109&lt;&gt;$J109,"statut vacances different.",""))</f>
        <v/>
      </c>
      <c r="L109" s="17"/>
      <c r="M109" s="18"/>
      <c r="N109" s="19" t="str">
        <f aca="false">IF(OR($L109="",$M109=""),"",$L109*$M109)</f>
        <v/>
      </c>
      <c r="O109" s="18"/>
      <c r="P109" s="20" t="str">
        <f aca="false">IF(OR($M109="",$O109=""),"",$O109/$M109-1)</f>
        <v/>
      </c>
    </row>
    <row r="110" customFormat="false" ht="15" hidden="false" customHeight="false" outlineLevel="0" collapsed="false">
      <c r="A110" s="14" t="n">
        <v>46493</v>
      </c>
      <c r="B110" s="15" t="str">
        <f aca="false">INDEX(Reperes!$L$7:$L$18,MONTH($A110))</f>
        <v>avril</v>
      </c>
      <c r="C110" s="15" t="str">
        <f aca="false">INDEX(Reperes!$J$7:$J$13,WEEKDAY($A110,2))</f>
        <v>vendredi</v>
      </c>
      <c r="D110" s="15" t="n">
        <f aca="false">WEEKNUM($A110,21)</f>
        <v>15</v>
      </c>
      <c r="E110" s="15" t="str">
        <f aca="false">IFERROR(INDEX(Reperes!$B$7:$B$28,MATCH($A110,Reperes!$A$7:$A$28,0)),"")</f>
        <v/>
      </c>
      <c r="F110" s="15" t="str">
        <f aca="false">IF(SUMPRODUCT(((Reperes!$F$7:$F$28=Reperes!$B$2)+(Reperes!$F$7:$F$28="Toutes"))*(Reperes!$G$7:$G$28&lt;=$A110)*(Reperes!$H$7:$H$28&gt;=$A110))&gt;0,"Vacances","")</f>
        <v>Vacances</v>
      </c>
      <c r="G110" s="14" t="n">
        <f aca="false">IF(YEAR($A110-364)=2026,$A110-364,$A110-371)</f>
        <v>46129</v>
      </c>
      <c r="H110" s="15" t="str">
        <f aca="false">INDEX(Reperes!$J$7:$J$13,WEEKDAY($G110,2))</f>
        <v>vendredi</v>
      </c>
      <c r="I110" s="15" t="str">
        <f aca="false">IFERROR(INDEX(Reperes!$B$7:$B$28,MATCH($G110,Reperes!$A$7:$A$28,0)),"")</f>
        <v/>
      </c>
      <c r="J110" s="15" t="str">
        <f aca="false">IF(SUMPRODUCT(((Reperes!$F$7:$F$28=Reperes!$B$2)+(Reperes!$F$7:$F$28="Toutes"))*(Reperes!$G$7:$G$28&lt;=$G110)*(Reperes!$H$7:$H$28&gt;=$G110))&gt;0,"Vacances","")</f>
        <v>Vacances</v>
      </c>
      <c r="K110" s="16" t="str">
        <f aca="false">IF(AND(($E110&lt;&gt;"")=($I110&lt;&gt;""),$F110=$J110),"","Prudence : "&amp;IF(($E110&lt;&gt;"")&lt;&gt;($I110&lt;&gt;""),"statut ferie different. ","")&amp;IF($F110&lt;&gt;$J110,"statut vacances different.",""))</f>
        <v/>
      </c>
      <c r="L110" s="17"/>
      <c r="M110" s="18"/>
      <c r="N110" s="19" t="str">
        <f aca="false">IF(OR($L110="",$M110=""),"",$L110*$M110)</f>
        <v/>
      </c>
      <c r="O110" s="18"/>
      <c r="P110" s="20" t="str">
        <f aca="false">IF(OR($M110="",$O110=""),"",$O110/$M110-1)</f>
        <v/>
      </c>
    </row>
    <row r="111" customFormat="false" ht="15" hidden="false" customHeight="false" outlineLevel="0" collapsed="false">
      <c r="A111" s="21" t="n">
        <v>46494</v>
      </c>
      <c r="B111" s="22" t="str">
        <f aca="false">INDEX(Reperes!$L$7:$L$18,MONTH($A111))</f>
        <v>avril</v>
      </c>
      <c r="C111" s="22" t="str">
        <f aca="false">INDEX(Reperes!$J$7:$J$13,WEEKDAY($A111,2))</f>
        <v>samedi</v>
      </c>
      <c r="D111" s="22" t="n">
        <f aca="false">WEEKNUM($A111,21)</f>
        <v>15</v>
      </c>
      <c r="E111" s="22" t="str">
        <f aca="false">IFERROR(INDEX(Reperes!$B$7:$B$28,MATCH($A111,Reperes!$A$7:$A$28,0)),"")</f>
        <v/>
      </c>
      <c r="F111" s="22" t="str">
        <f aca="false">IF(SUMPRODUCT(((Reperes!$F$7:$F$28=Reperes!$B$2)+(Reperes!$F$7:$F$28="Toutes"))*(Reperes!$G$7:$G$28&lt;=$A111)*(Reperes!$H$7:$H$28&gt;=$A111))&gt;0,"Vacances","")</f>
        <v>Vacances</v>
      </c>
      <c r="G111" s="21" t="n">
        <f aca="false">IF(YEAR($A111-364)=2026,$A111-364,$A111-371)</f>
        <v>46130</v>
      </c>
      <c r="H111" s="22" t="str">
        <f aca="false">INDEX(Reperes!$J$7:$J$13,WEEKDAY($G111,2))</f>
        <v>samedi</v>
      </c>
      <c r="I111" s="22" t="str">
        <f aca="false">IFERROR(INDEX(Reperes!$B$7:$B$28,MATCH($G111,Reperes!$A$7:$A$28,0)),"")</f>
        <v/>
      </c>
      <c r="J111" s="22" t="str">
        <f aca="false">IF(SUMPRODUCT(((Reperes!$F$7:$F$28=Reperes!$B$2)+(Reperes!$F$7:$F$28="Toutes"))*(Reperes!$G$7:$G$28&lt;=$G111)*(Reperes!$H$7:$H$28&gt;=$G111))&gt;0,"Vacances","")</f>
        <v>Vacances</v>
      </c>
      <c r="K111" s="23" t="str">
        <f aca="false">IF(AND(($E111&lt;&gt;"")=($I111&lt;&gt;""),$F111=$J111),"","Prudence : "&amp;IF(($E111&lt;&gt;"")&lt;&gt;($I111&lt;&gt;""),"statut ferie different. ","")&amp;IF($F111&lt;&gt;$J111,"statut vacances different.",""))</f>
        <v/>
      </c>
      <c r="L111" s="17"/>
      <c r="M111" s="18"/>
      <c r="N111" s="19" t="str">
        <f aca="false">IF(OR($L111="",$M111=""),"",$L111*$M111)</f>
        <v/>
      </c>
      <c r="O111" s="18"/>
      <c r="P111" s="20" t="str">
        <f aca="false">IF(OR($M111="",$O111=""),"",$O111/$M111-1)</f>
        <v/>
      </c>
    </row>
    <row r="112" customFormat="false" ht="15" hidden="false" customHeight="false" outlineLevel="0" collapsed="false">
      <c r="A112" s="21" t="n">
        <v>46495</v>
      </c>
      <c r="B112" s="22" t="str">
        <f aca="false">INDEX(Reperes!$L$7:$L$18,MONTH($A112))</f>
        <v>avril</v>
      </c>
      <c r="C112" s="22" t="str">
        <f aca="false">INDEX(Reperes!$J$7:$J$13,WEEKDAY($A112,2))</f>
        <v>dimanche</v>
      </c>
      <c r="D112" s="22" t="n">
        <f aca="false">WEEKNUM($A112,21)</f>
        <v>15</v>
      </c>
      <c r="E112" s="22" t="str">
        <f aca="false">IFERROR(INDEX(Reperes!$B$7:$B$28,MATCH($A112,Reperes!$A$7:$A$28,0)),"")</f>
        <v/>
      </c>
      <c r="F112" s="22" t="str">
        <f aca="false">IF(SUMPRODUCT(((Reperes!$F$7:$F$28=Reperes!$B$2)+(Reperes!$F$7:$F$28="Toutes"))*(Reperes!$G$7:$G$28&lt;=$A112)*(Reperes!$H$7:$H$28&gt;=$A112))&gt;0,"Vacances","")</f>
        <v>Vacances</v>
      </c>
      <c r="G112" s="21" t="n">
        <f aca="false">IF(YEAR($A112-364)=2026,$A112-364,$A112-371)</f>
        <v>46131</v>
      </c>
      <c r="H112" s="22" t="str">
        <f aca="false">INDEX(Reperes!$J$7:$J$13,WEEKDAY($G112,2))</f>
        <v>dimanche</v>
      </c>
      <c r="I112" s="22" t="str">
        <f aca="false">IFERROR(INDEX(Reperes!$B$7:$B$28,MATCH($G112,Reperes!$A$7:$A$28,0)),"")</f>
        <v/>
      </c>
      <c r="J112" s="22" t="str">
        <f aca="false">IF(SUMPRODUCT(((Reperes!$F$7:$F$28=Reperes!$B$2)+(Reperes!$F$7:$F$28="Toutes"))*(Reperes!$G$7:$G$28&lt;=$G112)*(Reperes!$H$7:$H$28&gt;=$G112))&gt;0,"Vacances","")</f>
        <v>Vacances</v>
      </c>
      <c r="K112" s="23" t="str">
        <f aca="false">IF(AND(($E112&lt;&gt;"")=($I112&lt;&gt;""),$F112=$J112),"","Prudence : "&amp;IF(($E112&lt;&gt;"")&lt;&gt;($I112&lt;&gt;""),"statut ferie different. ","")&amp;IF($F112&lt;&gt;$J112,"statut vacances different.",""))</f>
        <v/>
      </c>
      <c r="L112" s="17"/>
      <c r="M112" s="18"/>
      <c r="N112" s="19" t="str">
        <f aca="false">IF(OR($L112="",$M112=""),"",$L112*$M112)</f>
        <v/>
      </c>
      <c r="O112" s="18"/>
      <c r="P112" s="20" t="str">
        <f aca="false">IF(OR($M112="",$O112=""),"",$O112/$M112-1)</f>
        <v/>
      </c>
    </row>
    <row r="113" customFormat="false" ht="15" hidden="false" customHeight="false" outlineLevel="0" collapsed="false">
      <c r="A113" s="14" t="n">
        <v>46496</v>
      </c>
      <c r="B113" s="15" t="str">
        <f aca="false">INDEX(Reperes!$L$7:$L$18,MONTH($A113))</f>
        <v>avril</v>
      </c>
      <c r="C113" s="15" t="str">
        <f aca="false">INDEX(Reperes!$J$7:$J$13,WEEKDAY($A113,2))</f>
        <v>lundi</v>
      </c>
      <c r="D113" s="15" t="n">
        <f aca="false">WEEKNUM($A113,21)</f>
        <v>16</v>
      </c>
      <c r="E113" s="15" t="str">
        <f aca="false">IFERROR(INDEX(Reperes!$B$7:$B$28,MATCH($A113,Reperes!$A$7:$A$28,0)),"")</f>
        <v/>
      </c>
      <c r="F113" s="15" t="str">
        <f aca="false">IF(SUMPRODUCT(((Reperes!$F$7:$F$28=Reperes!$B$2)+(Reperes!$F$7:$F$28="Toutes"))*(Reperes!$G$7:$G$28&lt;=$A113)*(Reperes!$H$7:$H$28&gt;=$A113))&gt;0,"Vacances","")</f>
        <v>Vacances</v>
      </c>
      <c r="G113" s="14" t="n">
        <f aca="false">IF(YEAR($A113-364)=2026,$A113-364,$A113-371)</f>
        <v>46132</v>
      </c>
      <c r="H113" s="15" t="str">
        <f aca="false">INDEX(Reperes!$J$7:$J$13,WEEKDAY($G113,2))</f>
        <v>lundi</v>
      </c>
      <c r="I113" s="15" t="str">
        <f aca="false">IFERROR(INDEX(Reperes!$B$7:$B$28,MATCH($G113,Reperes!$A$7:$A$28,0)),"")</f>
        <v/>
      </c>
      <c r="J113" s="15" t="str">
        <f aca="false">IF(SUMPRODUCT(((Reperes!$F$7:$F$28=Reperes!$B$2)+(Reperes!$F$7:$F$28="Toutes"))*(Reperes!$G$7:$G$28&lt;=$G113)*(Reperes!$H$7:$H$28&gt;=$G113))&gt;0,"Vacances","")</f>
        <v/>
      </c>
      <c r="K113" s="16" t="str">
        <f aca="false">IF(AND(($E113&lt;&gt;"")=($I113&lt;&gt;""),$F113=$J113),"","Prudence : "&amp;IF(($E113&lt;&gt;"")&lt;&gt;($I113&lt;&gt;""),"statut ferie different. ","")&amp;IF($F113&lt;&gt;$J113,"statut vacances different.",""))</f>
        <v>Prudence : statut vacances different.</v>
      </c>
      <c r="L113" s="17"/>
      <c r="M113" s="18"/>
      <c r="N113" s="19" t="str">
        <f aca="false">IF(OR($L113="",$M113=""),"",$L113*$M113)</f>
        <v/>
      </c>
      <c r="O113" s="18"/>
      <c r="P113" s="20" t="str">
        <f aca="false">IF(OR($M113="",$O113=""),"",$O113/$M113-1)</f>
        <v/>
      </c>
    </row>
    <row r="114" customFormat="false" ht="15" hidden="false" customHeight="false" outlineLevel="0" collapsed="false">
      <c r="A114" s="14" t="n">
        <v>46497</v>
      </c>
      <c r="B114" s="15" t="str">
        <f aca="false">INDEX(Reperes!$L$7:$L$18,MONTH($A114))</f>
        <v>avril</v>
      </c>
      <c r="C114" s="15" t="str">
        <f aca="false">INDEX(Reperes!$J$7:$J$13,WEEKDAY($A114,2))</f>
        <v>mardi</v>
      </c>
      <c r="D114" s="15" t="n">
        <f aca="false">WEEKNUM($A114,21)</f>
        <v>16</v>
      </c>
      <c r="E114" s="15" t="str">
        <f aca="false">IFERROR(INDEX(Reperes!$B$7:$B$28,MATCH($A114,Reperes!$A$7:$A$28,0)),"")</f>
        <v/>
      </c>
      <c r="F114" s="15" t="str">
        <f aca="false">IF(SUMPRODUCT(((Reperes!$F$7:$F$28=Reperes!$B$2)+(Reperes!$F$7:$F$28="Toutes"))*(Reperes!$G$7:$G$28&lt;=$A114)*(Reperes!$H$7:$H$28&gt;=$A114))&gt;0,"Vacances","")</f>
        <v>Vacances</v>
      </c>
      <c r="G114" s="14" t="n">
        <f aca="false">IF(YEAR($A114-364)=2026,$A114-364,$A114-371)</f>
        <v>46133</v>
      </c>
      <c r="H114" s="15" t="str">
        <f aca="false">INDEX(Reperes!$J$7:$J$13,WEEKDAY($G114,2))</f>
        <v>mardi</v>
      </c>
      <c r="I114" s="15" t="str">
        <f aca="false">IFERROR(INDEX(Reperes!$B$7:$B$28,MATCH($G114,Reperes!$A$7:$A$28,0)),"")</f>
        <v/>
      </c>
      <c r="J114" s="15" t="str">
        <f aca="false">IF(SUMPRODUCT(((Reperes!$F$7:$F$28=Reperes!$B$2)+(Reperes!$F$7:$F$28="Toutes"))*(Reperes!$G$7:$G$28&lt;=$G114)*(Reperes!$H$7:$H$28&gt;=$G114))&gt;0,"Vacances","")</f>
        <v/>
      </c>
      <c r="K114" s="16" t="str">
        <f aca="false">IF(AND(($E114&lt;&gt;"")=($I114&lt;&gt;""),$F114=$J114),"","Prudence : "&amp;IF(($E114&lt;&gt;"")&lt;&gt;($I114&lt;&gt;""),"statut ferie different. ","")&amp;IF($F114&lt;&gt;$J114,"statut vacances different.",""))</f>
        <v>Prudence : statut vacances different.</v>
      </c>
      <c r="L114" s="17"/>
      <c r="M114" s="18"/>
      <c r="N114" s="19" t="str">
        <f aca="false">IF(OR($L114="",$M114=""),"",$L114*$M114)</f>
        <v/>
      </c>
      <c r="O114" s="18"/>
      <c r="P114" s="20" t="str">
        <f aca="false">IF(OR($M114="",$O114=""),"",$O114/$M114-1)</f>
        <v/>
      </c>
    </row>
    <row r="115" customFormat="false" ht="15" hidden="false" customHeight="false" outlineLevel="0" collapsed="false">
      <c r="A115" s="14" t="n">
        <v>46498</v>
      </c>
      <c r="B115" s="15" t="str">
        <f aca="false">INDEX(Reperes!$L$7:$L$18,MONTH($A115))</f>
        <v>avril</v>
      </c>
      <c r="C115" s="15" t="str">
        <f aca="false">INDEX(Reperes!$J$7:$J$13,WEEKDAY($A115,2))</f>
        <v>mercredi</v>
      </c>
      <c r="D115" s="15" t="n">
        <f aca="false">WEEKNUM($A115,21)</f>
        <v>16</v>
      </c>
      <c r="E115" s="15" t="str">
        <f aca="false">IFERROR(INDEX(Reperes!$B$7:$B$28,MATCH($A115,Reperes!$A$7:$A$28,0)),"")</f>
        <v/>
      </c>
      <c r="F115" s="15" t="str">
        <f aca="false">IF(SUMPRODUCT(((Reperes!$F$7:$F$28=Reperes!$B$2)+(Reperes!$F$7:$F$28="Toutes"))*(Reperes!$G$7:$G$28&lt;=$A115)*(Reperes!$H$7:$H$28&gt;=$A115))&gt;0,"Vacances","")</f>
        <v>Vacances</v>
      </c>
      <c r="G115" s="14" t="n">
        <f aca="false">IF(YEAR($A115-364)=2026,$A115-364,$A115-371)</f>
        <v>46134</v>
      </c>
      <c r="H115" s="15" t="str">
        <f aca="false">INDEX(Reperes!$J$7:$J$13,WEEKDAY($G115,2))</f>
        <v>mercredi</v>
      </c>
      <c r="I115" s="15" t="str">
        <f aca="false">IFERROR(INDEX(Reperes!$B$7:$B$28,MATCH($G115,Reperes!$A$7:$A$28,0)),"")</f>
        <v/>
      </c>
      <c r="J115" s="15" t="str">
        <f aca="false">IF(SUMPRODUCT(((Reperes!$F$7:$F$28=Reperes!$B$2)+(Reperes!$F$7:$F$28="Toutes"))*(Reperes!$G$7:$G$28&lt;=$G115)*(Reperes!$H$7:$H$28&gt;=$G115))&gt;0,"Vacances","")</f>
        <v/>
      </c>
      <c r="K115" s="16" t="str">
        <f aca="false">IF(AND(($E115&lt;&gt;"")=($I115&lt;&gt;""),$F115=$J115),"","Prudence : "&amp;IF(($E115&lt;&gt;"")&lt;&gt;($I115&lt;&gt;""),"statut ferie different. ","")&amp;IF($F115&lt;&gt;$J115,"statut vacances different.",""))</f>
        <v>Prudence : statut vacances different.</v>
      </c>
      <c r="L115" s="17"/>
      <c r="M115" s="18"/>
      <c r="N115" s="19" t="str">
        <f aca="false">IF(OR($L115="",$M115=""),"",$L115*$M115)</f>
        <v/>
      </c>
      <c r="O115" s="18"/>
      <c r="P115" s="20" t="str">
        <f aca="false">IF(OR($M115="",$O115=""),"",$O115/$M115-1)</f>
        <v/>
      </c>
    </row>
    <row r="116" customFormat="false" ht="15" hidden="false" customHeight="false" outlineLevel="0" collapsed="false">
      <c r="A116" s="14" t="n">
        <v>46499</v>
      </c>
      <c r="B116" s="15" t="str">
        <f aca="false">INDEX(Reperes!$L$7:$L$18,MONTH($A116))</f>
        <v>avril</v>
      </c>
      <c r="C116" s="15" t="str">
        <f aca="false">INDEX(Reperes!$J$7:$J$13,WEEKDAY($A116,2))</f>
        <v>jeudi</v>
      </c>
      <c r="D116" s="15" t="n">
        <f aca="false">WEEKNUM($A116,21)</f>
        <v>16</v>
      </c>
      <c r="E116" s="15" t="str">
        <f aca="false">IFERROR(INDEX(Reperes!$B$7:$B$28,MATCH($A116,Reperes!$A$7:$A$28,0)),"")</f>
        <v/>
      </c>
      <c r="F116" s="15" t="str">
        <f aca="false">IF(SUMPRODUCT(((Reperes!$F$7:$F$28=Reperes!$B$2)+(Reperes!$F$7:$F$28="Toutes"))*(Reperes!$G$7:$G$28&lt;=$A116)*(Reperes!$H$7:$H$28&gt;=$A116))&gt;0,"Vacances","")</f>
        <v>Vacances</v>
      </c>
      <c r="G116" s="14" t="n">
        <f aca="false">IF(YEAR($A116-364)=2026,$A116-364,$A116-371)</f>
        <v>46135</v>
      </c>
      <c r="H116" s="15" t="str">
        <f aca="false">INDEX(Reperes!$J$7:$J$13,WEEKDAY($G116,2))</f>
        <v>jeudi</v>
      </c>
      <c r="I116" s="15" t="str">
        <f aca="false">IFERROR(INDEX(Reperes!$B$7:$B$28,MATCH($G116,Reperes!$A$7:$A$28,0)),"")</f>
        <v/>
      </c>
      <c r="J116" s="15" t="str">
        <f aca="false">IF(SUMPRODUCT(((Reperes!$F$7:$F$28=Reperes!$B$2)+(Reperes!$F$7:$F$28="Toutes"))*(Reperes!$G$7:$G$28&lt;=$G116)*(Reperes!$H$7:$H$28&gt;=$G116))&gt;0,"Vacances","")</f>
        <v/>
      </c>
      <c r="K116" s="16" t="str">
        <f aca="false">IF(AND(($E116&lt;&gt;"")=($I116&lt;&gt;""),$F116=$J116),"","Prudence : "&amp;IF(($E116&lt;&gt;"")&lt;&gt;($I116&lt;&gt;""),"statut ferie different. ","")&amp;IF($F116&lt;&gt;$J116,"statut vacances different.",""))</f>
        <v>Prudence : statut vacances different.</v>
      </c>
      <c r="L116" s="17"/>
      <c r="M116" s="18"/>
      <c r="N116" s="19" t="str">
        <f aca="false">IF(OR($L116="",$M116=""),"",$L116*$M116)</f>
        <v/>
      </c>
      <c r="O116" s="18"/>
      <c r="P116" s="20" t="str">
        <f aca="false">IF(OR($M116="",$O116=""),"",$O116/$M116-1)</f>
        <v/>
      </c>
    </row>
    <row r="117" customFormat="false" ht="15" hidden="false" customHeight="false" outlineLevel="0" collapsed="false">
      <c r="A117" s="14" t="n">
        <v>46500</v>
      </c>
      <c r="B117" s="15" t="str">
        <f aca="false">INDEX(Reperes!$L$7:$L$18,MONTH($A117))</f>
        <v>avril</v>
      </c>
      <c r="C117" s="15" t="str">
        <f aca="false">INDEX(Reperes!$J$7:$J$13,WEEKDAY($A117,2))</f>
        <v>vendredi</v>
      </c>
      <c r="D117" s="15" t="n">
        <f aca="false">WEEKNUM($A117,21)</f>
        <v>16</v>
      </c>
      <c r="E117" s="15" t="str">
        <f aca="false">IFERROR(INDEX(Reperes!$B$7:$B$28,MATCH($A117,Reperes!$A$7:$A$28,0)),"")</f>
        <v/>
      </c>
      <c r="F117" s="15" t="str">
        <f aca="false">IF(SUMPRODUCT(((Reperes!$F$7:$F$28=Reperes!$B$2)+(Reperes!$F$7:$F$28="Toutes"))*(Reperes!$G$7:$G$28&lt;=$A117)*(Reperes!$H$7:$H$28&gt;=$A117))&gt;0,"Vacances","")</f>
        <v>Vacances</v>
      </c>
      <c r="G117" s="14" t="n">
        <f aca="false">IF(YEAR($A117-364)=2026,$A117-364,$A117-371)</f>
        <v>46136</v>
      </c>
      <c r="H117" s="15" t="str">
        <f aca="false">INDEX(Reperes!$J$7:$J$13,WEEKDAY($G117,2))</f>
        <v>vendredi</v>
      </c>
      <c r="I117" s="15" t="str">
        <f aca="false">IFERROR(INDEX(Reperes!$B$7:$B$28,MATCH($G117,Reperes!$A$7:$A$28,0)),"")</f>
        <v/>
      </c>
      <c r="J117" s="15" t="str">
        <f aca="false">IF(SUMPRODUCT(((Reperes!$F$7:$F$28=Reperes!$B$2)+(Reperes!$F$7:$F$28="Toutes"))*(Reperes!$G$7:$G$28&lt;=$G117)*(Reperes!$H$7:$H$28&gt;=$G117))&gt;0,"Vacances","")</f>
        <v/>
      </c>
      <c r="K117" s="16" t="str">
        <f aca="false">IF(AND(($E117&lt;&gt;"")=($I117&lt;&gt;""),$F117=$J117),"","Prudence : "&amp;IF(($E117&lt;&gt;"")&lt;&gt;($I117&lt;&gt;""),"statut ferie different. ","")&amp;IF($F117&lt;&gt;$J117,"statut vacances different.",""))</f>
        <v>Prudence : statut vacances different.</v>
      </c>
      <c r="L117" s="17"/>
      <c r="M117" s="18"/>
      <c r="N117" s="19" t="str">
        <f aca="false">IF(OR($L117="",$M117=""),"",$L117*$M117)</f>
        <v/>
      </c>
      <c r="O117" s="18"/>
      <c r="P117" s="20" t="str">
        <f aca="false">IF(OR($M117="",$O117=""),"",$O117/$M117-1)</f>
        <v/>
      </c>
    </row>
    <row r="118" customFormat="false" ht="15" hidden="false" customHeight="false" outlineLevel="0" collapsed="false">
      <c r="A118" s="21" t="n">
        <v>46501</v>
      </c>
      <c r="B118" s="22" t="str">
        <f aca="false">INDEX(Reperes!$L$7:$L$18,MONTH($A118))</f>
        <v>avril</v>
      </c>
      <c r="C118" s="22" t="str">
        <f aca="false">INDEX(Reperes!$J$7:$J$13,WEEKDAY($A118,2))</f>
        <v>samedi</v>
      </c>
      <c r="D118" s="22" t="n">
        <f aca="false">WEEKNUM($A118,21)</f>
        <v>16</v>
      </c>
      <c r="E118" s="22" t="str">
        <f aca="false">IFERROR(INDEX(Reperes!$B$7:$B$28,MATCH($A118,Reperes!$A$7:$A$28,0)),"")</f>
        <v/>
      </c>
      <c r="F118" s="22" t="str">
        <f aca="false">IF(SUMPRODUCT(((Reperes!$F$7:$F$28=Reperes!$B$2)+(Reperes!$F$7:$F$28="Toutes"))*(Reperes!$G$7:$G$28&lt;=$A118)*(Reperes!$H$7:$H$28&gt;=$A118))&gt;0,"Vacances","")</f>
        <v>Vacances</v>
      </c>
      <c r="G118" s="21" t="n">
        <f aca="false">IF(YEAR($A118-364)=2026,$A118-364,$A118-371)</f>
        <v>46137</v>
      </c>
      <c r="H118" s="22" t="str">
        <f aca="false">INDEX(Reperes!$J$7:$J$13,WEEKDAY($G118,2))</f>
        <v>samedi</v>
      </c>
      <c r="I118" s="22" t="str">
        <f aca="false">IFERROR(INDEX(Reperes!$B$7:$B$28,MATCH($G118,Reperes!$A$7:$A$28,0)),"")</f>
        <v/>
      </c>
      <c r="J118" s="22" t="str">
        <f aca="false">IF(SUMPRODUCT(((Reperes!$F$7:$F$28=Reperes!$B$2)+(Reperes!$F$7:$F$28="Toutes"))*(Reperes!$G$7:$G$28&lt;=$G118)*(Reperes!$H$7:$H$28&gt;=$G118))&gt;0,"Vacances","")</f>
        <v/>
      </c>
      <c r="K118" s="23" t="str">
        <f aca="false">IF(AND(($E118&lt;&gt;"")=($I118&lt;&gt;""),$F118=$J118),"","Prudence : "&amp;IF(($E118&lt;&gt;"")&lt;&gt;($I118&lt;&gt;""),"statut ferie different. ","")&amp;IF($F118&lt;&gt;$J118,"statut vacances different.",""))</f>
        <v>Prudence : statut vacances different.</v>
      </c>
      <c r="L118" s="17"/>
      <c r="M118" s="18"/>
      <c r="N118" s="19" t="str">
        <f aca="false">IF(OR($L118="",$M118=""),"",$L118*$M118)</f>
        <v/>
      </c>
      <c r="O118" s="18"/>
      <c r="P118" s="20" t="str">
        <f aca="false">IF(OR($M118="",$O118=""),"",$O118/$M118-1)</f>
        <v/>
      </c>
    </row>
    <row r="119" customFormat="false" ht="15" hidden="false" customHeight="false" outlineLevel="0" collapsed="false">
      <c r="A119" s="21" t="n">
        <v>46502</v>
      </c>
      <c r="B119" s="22" t="str">
        <f aca="false">INDEX(Reperes!$L$7:$L$18,MONTH($A119))</f>
        <v>avril</v>
      </c>
      <c r="C119" s="22" t="str">
        <f aca="false">INDEX(Reperes!$J$7:$J$13,WEEKDAY($A119,2))</f>
        <v>dimanche</v>
      </c>
      <c r="D119" s="22" t="n">
        <f aca="false">WEEKNUM($A119,21)</f>
        <v>16</v>
      </c>
      <c r="E119" s="22" t="str">
        <f aca="false">IFERROR(INDEX(Reperes!$B$7:$B$28,MATCH($A119,Reperes!$A$7:$A$28,0)),"")</f>
        <v/>
      </c>
      <c r="F119" s="22" t="str">
        <f aca="false">IF(SUMPRODUCT(((Reperes!$F$7:$F$28=Reperes!$B$2)+(Reperes!$F$7:$F$28="Toutes"))*(Reperes!$G$7:$G$28&lt;=$A119)*(Reperes!$H$7:$H$28&gt;=$A119))&gt;0,"Vacances","")</f>
        <v>Vacances</v>
      </c>
      <c r="G119" s="21" t="n">
        <f aca="false">IF(YEAR($A119-364)=2026,$A119-364,$A119-371)</f>
        <v>46138</v>
      </c>
      <c r="H119" s="22" t="str">
        <f aca="false">INDEX(Reperes!$J$7:$J$13,WEEKDAY($G119,2))</f>
        <v>dimanche</v>
      </c>
      <c r="I119" s="22" t="str">
        <f aca="false">IFERROR(INDEX(Reperes!$B$7:$B$28,MATCH($G119,Reperes!$A$7:$A$28,0)),"")</f>
        <v/>
      </c>
      <c r="J119" s="22" t="str">
        <f aca="false">IF(SUMPRODUCT(((Reperes!$F$7:$F$28=Reperes!$B$2)+(Reperes!$F$7:$F$28="Toutes"))*(Reperes!$G$7:$G$28&lt;=$G119)*(Reperes!$H$7:$H$28&gt;=$G119))&gt;0,"Vacances","")</f>
        <v/>
      </c>
      <c r="K119" s="23" t="str">
        <f aca="false">IF(AND(($E119&lt;&gt;"")=($I119&lt;&gt;""),$F119=$J119),"","Prudence : "&amp;IF(($E119&lt;&gt;"")&lt;&gt;($I119&lt;&gt;""),"statut ferie different. ","")&amp;IF($F119&lt;&gt;$J119,"statut vacances different.",""))</f>
        <v>Prudence : statut vacances different.</v>
      </c>
      <c r="L119" s="17"/>
      <c r="M119" s="18"/>
      <c r="N119" s="19" t="str">
        <f aca="false">IF(OR($L119="",$M119=""),"",$L119*$M119)</f>
        <v/>
      </c>
      <c r="O119" s="18"/>
      <c r="P119" s="20" t="str">
        <f aca="false">IF(OR($M119="",$O119=""),"",$O119/$M119-1)</f>
        <v/>
      </c>
    </row>
    <row r="120" customFormat="false" ht="15" hidden="false" customHeight="false" outlineLevel="0" collapsed="false">
      <c r="A120" s="14" t="n">
        <v>46503</v>
      </c>
      <c r="B120" s="15" t="str">
        <f aca="false">INDEX(Reperes!$L$7:$L$18,MONTH($A120))</f>
        <v>avril</v>
      </c>
      <c r="C120" s="15" t="str">
        <f aca="false">INDEX(Reperes!$J$7:$J$13,WEEKDAY($A120,2))</f>
        <v>lundi</v>
      </c>
      <c r="D120" s="15" t="n">
        <f aca="false">WEEKNUM($A120,21)</f>
        <v>17</v>
      </c>
      <c r="E120" s="15" t="str">
        <f aca="false">IFERROR(INDEX(Reperes!$B$7:$B$28,MATCH($A120,Reperes!$A$7:$A$28,0)),"")</f>
        <v/>
      </c>
      <c r="F120" s="15" t="str">
        <f aca="false">IF(SUMPRODUCT(((Reperes!$F$7:$F$28=Reperes!$B$2)+(Reperes!$F$7:$F$28="Toutes"))*(Reperes!$G$7:$G$28&lt;=$A120)*(Reperes!$H$7:$H$28&gt;=$A120))&gt;0,"Vacances","")</f>
        <v/>
      </c>
      <c r="G120" s="14" t="n">
        <f aca="false">IF(YEAR($A120-364)=2026,$A120-364,$A120-371)</f>
        <v>46139</v>
      </c>
      <c r="H120" s="15" t="str">
        <f aca="false">INDEX(Reperes!$J$7:$J$13,WEEKDAY($G120,2))</f>
        <v>lundi</v>
      </c>
      <c r="I120" s="15" t="str">
        <f aca="false">IFERROR(INDEX(Reperes!$B$7:$B$28,MATCH($G120,Reperes!$A$7:$A$28,0)),"")</f>
        <v/>
      </c>
      <c r="J120" s="15" t="str">
        <f aca="false">IF(SUMPRODUCT(((Reperes!$F$7:$F$28=Reperes!$B$2)+(Reperes!$F$7:$F$28="Toutes"))*(Reperes!$G$7:$G$28&lt;=$G120)*(Reperes!$H$7:$H$28&gt;=$G120))&gt;0,"Vacances","")</f>
        <v/>
      </c>
      <c r="K120" s="16" t="str">
        <f aca="false">IF(AND(($E120&lt;&gt;"")=($I120&lt;&gt;""),$F120=$J120),"","Prudence : "&amp;IF(($E120&lt;&gt;"")&lt;&gt;($I120&lt;&gt;""),"statut ferie different. ","")&amp;IF($F120&lt;&gt;$J120,"statut vacances different.",""))</f>
        <v/>
      </c>
      <c r="L120" s="17"/>
      <c r="M120" s="18"/>
      <c r="N120" s="19" t="str">
        <f aca="false">IF(OR($L120="",$M120=""),"",$L120*$M120)</f>
        <v/>
      </c>
      <c r="O120" s="18"/>
      <c r="P120" s="20" t="str">
        <f aca="false">IF(OR($M120="",$O120=""),"",$O120/$M120-1)</f>
        <v/>
      </c>
    </row>
    <row r="121" customFormat="false" ht="15" hidden="false" customHeight="false" outlineLevel="0" collapsed="false">
      <c r="A121" s="14" t="n">
        <v>46504</v>
      </c>
      <c r="B121" s="15" t="str">
        <f aca="false">INDEX(Reperes!$L$7:$L$18,MONTH($A121))</f>
        <v>avril</v>
      </c>
      <c r="C121" s="15" t="str">
        <f aca="false">INDEX(Reperes!$J$7:$J$13,WEEKDAY($A121,2))</f>
        <v>mardi</v>
      </c>
      <c r="D121" s="15" t="n">
        <f aca="false">WEEKNUM($A121,21)</f>
        <v>17</v>
      </c>
      <c r="E121" s="15" t="str">
        <f aca="false">IFERROR(INDEX(Reperes!$B$7:$B$28,MATCH($A121,Reperes!$A$7:$A$28,0)),"")</f>
        <v/>
      </c>
      <c r="F121" s="15" t="str">
        <f aca="false">IF(SUMPRODUCT(((Reperes!$F$7:$F$28=Reperes!$B$2)+(Reperes!$F$7:$F$28="Toutes"))*(Reperes!$G$7:$G$28&lt;=$A121)*(Reperes!$H$7:$H$28&gt;=$A121))&gt;0,"Vacances","")</f>
        <v/>
      </c>
      <c r="G121" s="14" t="n">
        <f aca="false">IF(YEAR($A121-364)=2026,$A121-364,$A121-371)</f>
        <v>46140</v>
      </c>
      <c r="H121" s="15" t="str">
        <f aca="false">INDEX(Reperes!$J$7:$J$13,WEEKDAY($G121,2))</f>
        <v>mardi</v>
      </c>
      <c r="I121" s="15" t="str">
        <f aca="false">IFERROR(INDEX(Reperes!$B$7:$B$28,MATCH($G121,Reperes!$A$7:$A$28,0)),"")</f>
        <v/>
      </c>
      <c r="J121" s="15" t="str">
        <f aca="false">IF(SUMPRODUCT(((Reperes!$F$7:$F$28=Reperes!$B$2)+(Reperes!$F$7:$F$28="Toutes"))*(Reperes!$G$7:$G$28&lt;=$G121)*(Reperes!$H$7:$H$28&gt;=$G121))&gt;0,"Vacances","")</f>
        <v/>
      </c>
      <c r="K121" s="16" t="str">
        <f aca="false">IF(AND(($E121&lt;&gt;"")=($I121&lt;&gt;""),$F121=$J121),"","Prudence : "&amp;IF(($E121&lt;&gt;"")&lt;&gt;($I121&lt;&gt;""),"statut ferie different. ","")&amp;IF($F121&lt;&gt;$J121,"statut vacances different.",""))</f>
        <v/>
      </c>
      <c r="L121" s="17"/>
      <c r="M121" s="18"/>
      <c r="N121" s="19" t="str">
        <f aca="false">IF(OR($L121="",$M121=""),"",$L121*$M121)</f>
        <v/>
      </c>
      <c r="O121" s="18"/>
      <c r="P121" s="20" t="str">
        <f aca="false">IF(OR($M121="",$O121=""),"",$O121/$M121-1)</f>
        <v/>
      </c>
    </row>
    <row r="122" customFormat="false" ht="15" hidden="false" customHeight="false" outlineLevel="0" collapsed="false">
      <c r="A122" s="14" t="n">
        <v>46505</v>
      </c>
      <c r="B122" s="15" t="str">
        <f aca="false">INDEX(Reperes!$L$7:$L$18,MONTH($A122))</f>
        <v>avril</v>
      </c>
      <c r="C122" s="15" t="str">
        <f aca="false">INDEX(Reperes!$J$7:$J$13,WEEKDAY($A122,2))</f>
        <v>mercredi</v>
      </c>
      <c r="D122" s="15" t="n">
        <f aca="false">WEEKNUM($A122,21)</f>
        <v>17</v>
      </c>
      <c r="E122" s="15" t="str">
        <f aca="false">IFERROR(INDEX(Reperes!$B$7:$B$28,MATCH($A122,Reperes!$A$7:$A$28,0)),"")</f>
        <v/>
      </c>
      <c r="F122" s="15" t="str">
        <f aca="false">IF(SUMPRODUCT(((Reperes!$F$7:$F$28=Reperes!$B$2)+(Reperes!$F$7:$F$28="Toutes"))*(Reperes!$G$7:$G$28&lt;=$A122)*(Reperes!$H$7:$H$28&gt;=$A122))&gt;0,"Vacances","")</f>
        <v/>
      </c>
      <c r="G122" s="14" t="n">
        <f aca="false">IF(YEAR($A122-364)=2026,$A122-364,$A122-371)</f>
        <v>46141</v>
      </c>
      <c r="H122" s="15" t="str">
        <f aca="false">INDEX(Reperes!$J$7:$J$13,WEEKDAY($G122,2))</f>
        <v>mercredi</v>
      </c>
      <c r="I122" s="15" t="str">
        <f aca="false">IFERROR(INDEX(Reperes!$B$7:$B$28,MATCH($G122,Reperes!$A$7:$A$28,0)),"")</f>
        <v/>
      </c>
      <c r="J122" s="15" t="str">
        <f aca="false">IF(SUMPRODUCT(((Reperes!$F$7:$F$28=Reperes!$B$2)+(Reperes!$F$7:$F$28="Toutes"))*(Reperes!$G$7:$G$28&lt;=$G122)*(Reperes!$H$7:$H$28&gt;=$G122))&gt;0,"Vacances","")</f>
        <v/>
      </c>
      <c r="K122" s="16" t="str">
        <f aca="false">IF(AND(($E122&lt;&gt;"")=($I122&lt;&gt;""),$F122=$J122),"","Prudence : "&amp;IF(($E122&lt;&gt;"")&lt;&gt;($I122&lt;&gt;""),"statut ferie different. ","")&amp;IF($F122&lt;&gt;$J122,"statut vacances different.",""))</f>
        <v/>
      </c>
      <c r="L122" s="17"/>
      <c r="M122" s="18"/>
      <c r="N122" s="19" t="str">
        <f aca="false">IF(OR($L122="",$M122=""),"",$L122*$M122)</f>
        <v/>
      </c>
      <c r="O122" s="18"/>
      <c r="P122" s="20" t="str">
        <f aca="false">IF(OR($M122="",$O122=""),"",$O122/$M122-1)</f>
        <v/>
      </c>
    </row>
    <row r="123" customFormat="false" ht="15" hidden="false" customHeight="false" outlineLevel="0" collapsed="false">
      <c r="A123" s="14" t="n">
        <v>46506</v>
      </c>
      <c r="B123" s="15" t="str">
        <f aca="false">INDEX(Reperes!$L$7:$L$18,MONTH($A123))</f>
        <v>avril</v>
      </c>
      <c r="C123" s="15" t="str">
        <f aca="false">INDEX(Reperes!$J$7:$J$13,WEEKDAY($A123,2))</f>
        <v>jeudi</v>
      </c>
      <c r="D123" s="15" t="n">
        <f aca="false">WEEKNUM($A123,21)</f>
        <v>17</v>
      </c>
      <c r="E123" s="15" t="str">
        <f aca="false">IFERROR(INDEX(Reperes!$B$7:$B$28,MATCH($A123,Reperes!$A$7:$A$28,0)),"")</f>
        <v/>
      </c>
      <c r="F123" s="15" t="str">
        <f aca="false">IF(SUMPRODUCT(((Reperes!$F$7:$F$28=Reperes!$B$2)+(Reperes!$F$7:$F$28="Toutes"))*(Reperes!$G$7:$G$28&lt;=$A123)*(Reperes!$H$7:$H$28&gt;=$A123))&gt;0,"Vacances","")</f>
        <v/>
      </c>
      <c r="G123" s="14" t="n">
        <f aca="false">IF(YEAR($A123-364)=2026,$A123-364,$A123-371)</f>
        <v>46142</v>
      </c>
      <c r="H123" s="15" t="str">
        <f aca="false">INDEX(Reperes!$J$7:$J$13,WEEKDAY($G123,2))</f>
        <v>jeudi</v>
      </c>
      <c r="I123" s="15" t="str">
        <f aca="false">IFERROR(INDEX(Reperes!$B$7:$B$28,MATCH($G123,Reperes!$A$7:$A$28,0)),"")</f>
        <v/>
      </c>
      <c r="J123" s="15" t="str">
        <f aca="false">IF(SUMPRODUCT(((Reperes!$F$7:$F$28=Reperes!$B$2)+(Reperes!$F$7:$F$28="Toutes"))*(Reperes!$G$7:$G$28&lt;=$G123)*(Reperes!$H$7:$H$28&gt;=$G123))&gt;0,"Vacances","")</f>
        <v/>
      </c>
      <c r="K123" s="16" t="str">
        <f aca="false">IF(AND(($E123&lt;&gt;"")=($I123&lt;&gt;""),$F123=$J123),"","Prudence : "&amp;IF(($E123&lt;&gt;"")&lt;&gt;($I123&lt;&gt;""),"statut ferie different. ","")&amp;IF($F123&lt;&gt;$J123,"statut vacances different.",""))</f>
        <v/>
      </c>
      <c r="L123" s="17"/>
      <c r="M123" s="18"/>
      <c r="N123" s="19" t="str">
        <f aca="false">IF(OR($L123="",$M123=""),"",$L123*$M123)</f>
        <v/>
      </c>
      <c r="O123" s="18"/>
      <c r="P123" s="20" t="str">
        <f aca="false">IF(OR($M123="",$O123=""),"",$O123/$M123-1)</f>
        <v/>
      </c>
    </row>
    <row r="124" customFormat="false" ht="15" hidden="false" customHeight="false" outlineLevel="0" collapsed="false">
      <c r="A124" s="14" t="n">
        <v>46507</v>
      </c>
      <c r="B124" s="15" t="str">
        <f aca="false">INDEX(Reperes!$L$7:$L$18,MONTH($A124))</f>
        <v>avril</v>
      </c>
      <c r="C124" s="15" t="str">
        <f aca="false">INDEX(Reperes!$J$7:$J$13,WEEKDAY($A124,2))</f>
        <v>vendredi</v>
      </c>
      <c r="D124" s="15" t="n">
        <f aca="false">WEEKNUM($A124,21)</f>
        <v>17</v>
      </c>
      <c r="E124" s="15" t="str">
        <f aca="false">IFERROR(INDEX(Reperes!$B$7:$B$28,MATCH($A124,Reperes!$A$7:$A$28,0)),"")</f>
        <v/>
      </c>
      <c r="F124" s="15" t="str">
        <f aca="false">IF(SUMPRODUCT(((Reperes!$F$7:$F$28=Reperes!$B$2)+(Reperes!$F$7:$F$28="Toutes"))*(Reperes!$G$7:$G$28&lt;=$A124)*(Reperes!$H$7:$H$28&gt;=$A124))&gt;0,"Vacances","")</f>
        <v/>
      </c>
      <c r="G124" s="14" t="n">
        <f aca="false">IF(YEAR($A124-364)=2026,$A124-364,$A124-371)</f>
        <v>46143</v>
      </c>
      <c r="H124" s="15" t="str">
        <f aca="false">INDEX(Reperes!$J$7:$J$13,WEEKDAY($G124,2))</f>
        <v>vendredi</v>
      </c>
      <c r="I124" s="15" t="str">
        <f aca="false">IFERROR(INDEX(Reperes!$B$7:$B$28,MATCH($G124,Reperes!$A$7:$A$28,0)),"")</f>
        <v>Fete du Travail</v>
      </c>
      <c r="J124" s="15" t="str">
        <f aca="false">IF(SUMPRODUCT(((Reperes!$F$7:$F$28=Reperes!$B$2)+(Reperes!$F$7:$F$28="Toutes"))*(Reperes!$G$7:$G$28&lt;=$G124)*(Reperes!$H$7:$H$28&gt;=$G124))&gt;0,"Vacances","")</f>
        <v/>
      </c>
      <c r="K124" s="16" t="str">
        <f aca="false">IF(AND(($E124&lt;&gt;"")=($I124&lt;&gt;""),$F124=$J124),"","Prudence : "&amp;IF(($E124&lt;&gt;"")&lt;&gt;($I124&lt;&gt;""),"statut ferie different. ","")&amp;IF($F124&lt;&gt;$J124,"statut vacances different.",""))</f>
        <v>Prudence : statut ferie different. </v>
      </c>
      <c r="L124" s="17"/>
      <c r="M124" s="18"/>
      <c r="N124" s="19" t="str">
        <f aca="false">IF(OR($L124="",$M124=""),"",$L124*$M124)</f>
        <v/>
      </c>
      <c r="O124" s="18"/>
      <c r="P124" s="20" t="str">
        <f aca="false">IF(OR($M124="",$O124=""),"",$O124/$M124-1)</f>
        <v/>
      </c>
    </row>
    <row r="125" customFormat="false" ht="15" hidden="false" customHeight="false" outlineLevel="0" collapsed="false">
      <c r="A125" s="21" t="n">
        <v>46508</v>
      </c>
      <c r="B125" s="22" t="str">
        <f aca="false">INDEX(Reperes!$L$7:$L$18,MONTH($A125))</f>
        <v>mai</v>
      </c>
      <c r="C125" s="22" t="str">
        <f aca="false">INDEX(Reperes!$J$7:$J$13,WEEKDAY($A125,2))</f>
        <v>samedi</v>
      </c>
      <c r="D125" s="22" t="n">
        <f aca="false">WEEKNUM($A125,21)</f>
        <v>17</v>
      </c>
      <c r="E125" s="22" t="str">
        <f aca="false">IFERROR(INDEX(Reperes!$B$7:$B$28,MATCH($A125,Reperes!$A$7:$A$28,0)),"")</f>
        <v>Fete du Travail</v>
      </c>
      <c r="F125" s="22" t="str">
        <f aca="false">IF(SUMPRODUCT(((Reperes!$F$7:$F$28=Reperes!$B$2)+(Reperes!$F$7:$F$28="Toutes"))*(Reperes!$G$7:$G$28&lt;=$A125)*(Reperes!$H$7:$H$28&gt;=$A125))&gt;0,"Vacances","")</f>
        <v/>
      </c>
      <c r="G125" s="21" t="n">
        <f aca="false">IF(YEAR($A125-364)=2026,$A125-364,$A125-371)</f>
        <v>46144</v>
      </c>
      <c r="H125" s="22" t="str">
        <f aca="false">INDEX(Reperes!$J$7:$J$13,WEEKDAY($G125,2))</f>
        <v>samedi</v>
      </c>
      <c r="I125" s="22" t="str">
        <f aca="false">IFERROR(INDEX(Reperes!$B$7:$B$28,MATCH($G125,Reperes!$A$7:$A$28,0)),"")</f>
        <v/>
      </c>
      <c r="J125" s="22" t="str">
        <f aca="false">IF(SUMPRODUCT(((Reperes!$F$7:$F$28=Reperes!$B$2)+(Reperes!$F$7:$F$28="Toutes"))*(Reperes!$G$7:$G$28&lt;=$G125)*(Reperes!$H$7:$H$28&gt;=$G125))&gt;0,"Vacances","")</f>
        <v/>
      </c>
      <c r="K125" s="23" t="str">
        <f aca="false">IF(AND(($E125&lt;&gt;"")=($I125&lt;&gt;""),$F125=$J125),"","Prudence : "&amp;IF(($E125&lt;&gt;"")&lt;&gt;($I125&lt;&gt;""),"statut ferie different. ","")&amp;IF($F125&lt;&gt;$J125,"statut vacances different.",""))</f>
        <v>Prudence : statut ferie different. </v>
      </c>
      <c r="L125" s="17"/>
      <c r="M125" s="18"/>
      <c r="N125" s="19" t="str">
        <f aca="false">IF(OR($L125="",$M125=""),"",$L125*$M125)</f>
        <v/>
      </c>
      <c r="O125" s="18"/>
      <c r="P125" s="20" t="str">
        <f aca="false">IF(OR($M125="",$O125=""),"",$O125/$M125-1)</f>
        <v/>
      </c>
    </row>
    <row r="126" customFormat="false" ht="15" hidden="false" customHeight="false" outlineLevel="0" collapsed="false">
      <c r="A126" s="21" t="n">
        <v>46509</v>
      </c>
      <c r="B126" s="22" t="str">
        <f aca="false">INDEX(Reperes!$L$7:$L$18,MONTH($A126))</f>
        <v>mai</v>
      </c>
      <c r="C126" s="22" t="str">
        <f aca="false">INDEX(Reperes!$J$7:$J$13,WEEKDAY($A126,2))</f>
        <v>dimanche</v>
      </c>
      <c r="D126" s="22" t="n">
        <f aca="false">WEEKNUM($A126,21)</f>
        <v>17</v>
      </c>
      <c r="E126" s="22" t="str">
        <f aca="false">IFERROR(INDEX(Reperes!$B$7:$B$28,MATCH($A126,Reperes!$A$7:$A$28,0)),"")</f>
        <v/>
      </c>
      <c r="F126" s="22" t="str">
        <f aca="false">IF(SUMPRODUCT(((Reperes!$F$7:$F$28=Reperes!$B$2)+(Reperes!$F$7:$F$28="Toutes"))*(Reperes!$G$7:$G$28&lt;=$A126)*(Reperes!$H$7:$H$28&gt;=$A126))&gt;0,"Vacances","")</f>
        <v/>
      </c>
      <c r="G126" s="21" t="n">
        <f aca="false">IF(YEAR($A126-364)=2026,$A126-364,$A126-371)</f>
        <v>46145</v>
      </c>
      <c r="H126" s="22" t="str">
        <f aca="false">INDEX(Reperes!$J$7:$J$13,WEEKDAY($G126,2))</f>
        <v>dimanche</v>
      </c>
      <c r="I126" s="22" t="str">
        <f aca="false">IFERROR(INDEX(Reperes!$B$7:$B$28,MATCH($G126,Reperes!$A$7:$A$28,0)),"")</f>
        <v/>
      </c>
      <c r="J126" s="22" t="str">
        <f aca="false">IF(SUMPRODUCT(((Reperes!$F$7:$F$28=Reperes!$B$2)+(Reperes!$F$7:$F$28="Toutes"))*(Reperes!$G$7:$G$28&lt;=$G126)*(Reperes!$H$7:$H$28&gt;=$G126))&gt;0,"Vacances","")</f>
        <v/>
      </c>
      <c r="K126" s="23" t="str">
        <f aca="false">IF(AND(($E126&lt;&gt;"")=($I126&lt;&gt;""),$F126=$J126),"","Prudence : "&amp;IF(($E126&lt;&gt;"")&lt;&gt;($I126&lt;&gt;""),"statut ferie different. ","")&amp;IF($F126&lt;&gt;$J126,"statut vacances different.",""))</f>
        <v/>
      </c>
      <c r="L126" s="17"/>
      <c r="M126" s="18"/>
      <c r="N126" s="19" t="str">
        <f aca="false">IF(OR($L126="",$M126=""),"",$L126*$M126)</f>
        <v/>
      </c>
      <c r="O126" s="18"/>
      <c r="P126" s="20" t="str">
        <f aca="false">IF(OR($M126="",$O126=""),"",$O126/$M126-1)</f>
        <v/>
      </c>
    </row>
    <row r="127" customFormat="false" ht="15" hidden="false" customHeight="false" outlineLevel="0" collapsed="false">
      <c r="A127" s="14" t="n">
        <v>46510</v>
      </c>
      <c r="B127" s="15" t="str">
        <f aca="false">INDEX(Reperes!$L$7:$L$18,MONTH($A127))</f>
        <v>mai</v>
      </c>
      <c r="C127" s="15" t="str">
        <f aca="false">INDEX(Reperes!$J$7:$J$13,WEEKDAY($A127,2))</f>
        <v>lundi</v>
      </c>
      <c r="D127" s="15" t="n">
        <f aca="false">WEEKNUM($A127,21)</f>
        <v>18</v>
      </c>
      <c r="E127" s="15" t="str">
        <f aca="false">IFERROR(INDEX(Reperes!$B$7:$B$28,MATCH($A127,Reperes!$A$7:$A$28,0)),"")</f>
        <v/>
      </c>
      <c r="F127" s="15" t="str">
        <f aca="false">IF(SUMPRODUCT(((Reperes!$F$7:$F$28=Reperes!$B$2)+(Reperes!$F$7:$F$28="Toutes"))*(Reperes!$G$7:$G$28&lt;=$A127)*(Reperes!$H$7:$H$28&gt;=$A127))&gt;0,"Vacances","")</f>
        <v/>
      </c>
      <c r="G127" s="14" t="n">
        <f aca="false">IF(YEAR($A127-364)=2026,$A127-364,$A127-371)</f>
        <v>46146</v>
      </c>
      <c r="H127" s="15" t="str">
        <f aca="false">INDEX(Reperes!$J$7:$J$13,WEEKDAY($G127,2))</f>
        <v>lundi</v>
      </c>
      <c r="I127" s="15" t="str">
        <f aca="false">IFERROR(INDEX(Reperes!$B$7:$B$28,MATCH($G127,Reperes!$A$7:$A$28,0)),"")</f>
        <v/>
      </c>
      <c r="J127" s="15" t="str">
        <f aca="false">IF(SUMPRODUCT(((Reperes!$F$7:$F$28=Reperes!$B$2)+(Reperes!$F$7:$F$28="Toutes"))*(Reperes!$G$7:$G$28&lt;=$G127)*(Reperes!$H$7:$H$28&gt;=$G127))&gt;0,"Vacances","")</f>
        <v/>
      </c>
      <c r="K127" s="16" t="str">
        <f aca="false">IF(AND(($E127&lt;&gt;"")=($I127&lt;&gt;""),$F127=$J127),"","Prudence : "&amp;IF(($E127&lt;&gt;"")&lt;&gt;($I127&lt;&gt;""),"statut ferie different. ","")&amp;IF($F127&lt;&gt;$J127,"statut vacances different.",""))</f>
        <v/>
      </c>
      <c r="L127" s="17"/>
      <c r="M127" s="18"/>
      <c r="N127" s="19" t="str">
        <f aca="false">IF(OR($L127="",$M127=""),"",$L127*$M127)</f>
        <v/>
      </c>
      <c r="O127" s="18"/>
      <c r="P127" s="20" t="str">
        <f aca="false">IF(OR($M127="",$O127=""),"",$O127/$M127-1)</f>
        <v/>
      </c>
    </row>
    <row r="128" customFormat="false" ht="15" hidden="false" customHeight="false" outlineLevel="0" collapsed="false">
      <c r="A128" s="14" t="n">
        <v>46511</v>
      </c>
      <c r="B128" s="15" t="str">
        <f aca="false">INDEX(Reperes!$L$7:$L$18,MONTH($A128))</f>
        <v>mai</v>
      </c>
      <c r="C128" s="15" t="str">
        <f aca="false">INDEX(Reperes!$J$7:$J$13,WEEKDAY($A128,2))</f>
        <v>mardi</v>
      </c>
      <c r="D128" s="15" t="n">
        <f aca="false">WEEKNUM($A128,21)</f>
        <v>18</v>
      </c>
      <c r="E128" s="15" t="str">
        <f aca="false">IFERROR(INDEX(Reperes!$B$7:$B$28,MATCH($A128,Reperes!$A$7:$A$28,0)),"")</f>
        <v/>
      </c>
      <c r="F128" s="15" t="str">
        <f aca="false">IF(SUMPRODUCT(((Reperes!$F$7:$F$28=Reperes!$B$2)+(Reperes!$F$7:$F$28="Toutes"))*(Reperes!$G$7:$G$28&lt;=$A128)*(Reperes!$H$7:$H$28&gt;=$A128))&gt;0,"Vacances","")</f>
        <v/>
      </c>
      <c r="G128" s="14" t="n">
        <f aca="false">IF(YEAR($A128-364)=2026,$A128-364,$A128-371)</f>
        <v>46147</v>
      </c>
      <c r="H128" s="15" t="str">
        <f aca="false">INDEX(Reperes!$J$7:$J$13,WEEKDAY($G128,2))</f>
        <v>mardi</v>
      </c>
      <c r="I128" s="15" t="str">
        <f aca="false">IFERROR(INDEX(Reperes!$B$7:$B$28,MATCH($G128,Reperes!$A$7:$A$28,0)),"")</f>
        <v/>
      </c>
      <c r="J128" s="15" t="str">
        <f aca="false">IF(SUMPRODUCT(((Reperes!$F$7:$F$28=Reperes!$B$2)+(Reperes!$F$7:$F$28="Toutes"))*(Reperes!$G$7:$G$28&lt;=$G128)*(Reperes!$H$7:$H$28&gt;=$G128))&gt;0,"Vacances","")</f>
        <v/>
      </c>
      <c r="K128" s="16" t="str">
        <f aca="false">IF(AND(($E128&lt;&gt;"")=($I128&lt;&gt;""),$F128=$J128),"","Prudence : "&amp;IF(($E128&lt;&gt;"")&lt;&gt;($I128&lt;&gt;""),"statut ferie different. ","")&amp;IF($F128&lt;&gt;$J128,"statut vacances different.",""))</f>
        <v/>
      </c>
      <c r="L128" s="17"/>
      <c r="M128" s="18"/>
      <c r="N128" s="19" t="str">
        <f aca="false">IF(OR($L128="",$M128=""),"",$L128*$M128)</f>
        <v/>
      </c>
      <c r="O128" s="18"/>
      <c r="P128" s="20" t="str">
        <f aca="false">IF(OR($M128="",$O128=""),"",$O128/$M128-1)</f>
        <v/>
      </c>
    </row>
    <row r="129" customFormat="false" ht="15" hidden="false" customHeight="false" outlineLevel="0" collapsed="false">
      <c r="A129" s="14" t="n">
        <v>46512</v>
      </c>
      <c r="B129" s="15" t="str">
        <f aca="false">INDEX(Reperes!$L$7:$L$18,MONTH($A129))</f>
        <v>mai</v>
      </c>
      <c r="C129" s="15" t="str">
        <f aca="false">INDEX(Reperes!$J$7:$J$13,WEEKDAY($A129,2))</f>
        <v>mercredi</v>
      </c>
      <c r="D129" s="15" t="n">
        <f aca="false">WEEKNUM($A129,21)</f>
        <v>18</v>
      </c>
      <c r="E129" s="15" t="str">
        <f aca="false">IFERROR(INDEX(Reperes!$B$7:$B$28,MATCH($A129,Reperes!$A$7:$A$28,0)),"")</f>
        <v/>
      </c>
      <c r="F129" s="15" t="str">
        <f aca="false">IF(SUMPRODUCT(((Reperes!$F$7:$F$28=Reperes!$B$2)+(Reperes!$F$7:$F$28="Toutes"))*(Reperes!$G$7:$G$28&lt;=$A129)*(Reperes!$H$7:$H$28&gt;=$A129))&gt;0,"Vacances","")</f>
        <v>Vacances</v>
      </c>
      <c r="G129" s="14" t="n">
        <f aca="false">IF(YEAR($A129-364)=2026,$A129-364,$A129-371)</f>
        <v>46148</v>
      </c>
      <c r="H129" s="15" t="str">
        <f aca="false">INDEX(Reperes!$J$7:$J$13,WEEKDAY($G129,2))</f>
        <v>mercredi</v>
      </c>
      <c r="I129" s="15" t="str">
        <f aca="false">IFERROR(INDEX(Reperes!$B$7:$B$28,MATCH($G129,Reperes!$A$7:$A$28,0)),"")</f>
        <v/>
      </c>
      <c r="J129" s="15" t="str">
        <f aca="false">IF(SUMPRODUCT(((Reperes!$F$7:$F$28=Reperes!$B$2)+(Reperes!$F$7:$F$28="Toutes"))*(Reperes!$G$7:$G$28&lt;=$G129)*(Reperes!$H$7:$H$28&gt;=$G129))&gt;0,"Vacances","")</f>
        <v/>
      </c>
      <c r="K129" s="16" t="str">
        <f aca="false">IF(AND(($E129&lt;&gt;"")=($I129&lt;&gt;""),$F129=$J129),"","Prudence : "&amp;IF(($E129&lt;&gt;"")&lt;&gt;($I129&lt;&gt;""),"statut ferie different. ","")&amp;IF($F129&lt;&gt;$J129,"statut vacances different.",""))</f>
        <v>Prudence : statut vacances different.</v>
      </c>
      <c r="L129" s="17"/>
      <c r="M129" s="18"/>
      <c r="N129" s="19" t="str">
        <f aca="false">IF(OR($L129="",$M129=""),"",$L129*$M129)</f>
        <v/>
      </c>
      <c r="O129" s="18"/>
      <c r="P129" s="20" t="str">
        <f aca="false">IF(OR($M129="",$O129=""),"",$O129/$M129-1)</f>
        <v/>
      </c>
    </row>
    <row r="130" customFormat="false" ht="15" hidden="false" customHeight="false" outlineLevel="0" collapsed="false">
      <c r="A130" s="14" t="n">
        <v>46513</v>
      </c>
      <c r="B130" s="15" t="str">
        <f aca="false">INDEX(Reperes!$L$7:$L$18,MONTH($A130))</f>
        <v>mai</v>
      </c>
      <c r="C130" s="15" t="str">
        <f aca="false">INDEX(Reperes!$J$7:$J$13,WEEKDAY($A130,2))</f>
        <v>jeudi</v>
      </c>
      <c r="D130" s="15" t="n">
        <f aca="false">WEEKNUM($A130,21)</f>
        <v>18</v>
      </c>
      <c r="E130" s="15" t="str">
        <f aca="false">IFERROR(INDEX(Reperes!$B$7:$B$28,MATCH($A130,Reperes!$A$7:$A$28,0)),"")</f>
        <v>Ascension</v>
      </c>
      <c r="F130" s="15" t="str">
        <f aca="false">IF(SUMPRODUCT(((Reperes!$F$7:$F$28=Reperes!$B$2)+(Reperes!$F$7:$F$28="Toutes"))*(Reperes!$G$7:$G$28&lt;=$A130)*(Reperes!$H$7:$H$28&gt;=$A130))&gt;0,"Vacances","")</f>
        <v>Vacances</v>
      </c>
      <c r="G130" s="14" t="n">
        <f aca="false">IF(YEAR($A130-364)=2026,$A130-364,$A130-371)</f>
        <v>46149</v>
      </c>
      <c r="H130" s="15" t="str">
        <f aca="false">INDEX(Reperes!$J$7:$J$13,WEEKDAY($G130,2))</f>
        <v>jeudi</v>
      </c>
      <c r="I130" s="15" t="str">
        <f aca="false">IFERROR(INDEX(Reperes!$B$7:$B$28,MATCH($G130,Reperes!$A$7:$A$28,0)),"")</f>
        <v/>
      </c>
      <c r="J130" s="15" t="str">
        <f aca="false">IF(SUMPRODUCT(((Reperes!$F$7:$F$28=Reperes!$B$2)+(Reperes!$F$7:$F$28="Toutes"))*(Reperes!$G$7:$G$28&lt;=$G130)*(Reperes!$H$7:$H$28&gt;=$G130))&gt;0,"Vacances","")</f>
        <v/>
      </c>
      <c r="K130" s="16" t="str">
        <f aca="false">IF(AND(($E130&lt;&gt;"")=($I130&lt;&gt;""),$F130=$J130),"","Prudence : "&amp;IF(($E130&lt;&gt;"")&lt;&gt;($I130&lt;&gt;""),"statut ferie different. ","")&amp;IF($F130&lt;&gt;$J130,"statut vacances different.",""))</f>
        <v>Prudence : statut ferie different. statut vacances different.</v>
      </c>
      <c r="L130" s="17"/>
      <c r="M130" s="18"/>
      <c r="N130" s="19" t="str">
        <f aca="false">IF(OR($L130="",$M130=""),"",$L130*$M130)</f>
        <v/>
      </c>
      <c r="O130" s="18"/>
      <c r="P130" s="20" t="str">
        <f aca="false">IF(OR($M130="",$O130=""),"",$O130/$M130-1)</f>
        <v/>
      </c>
    </row>
    <row r="131" customFormat="false" ht="15" hidden="false" customHeight="false" outlineLevel="0" collapsed="false">
      <c r="A131" s="14" t="n">
        <v>46514</v>
      </c>
      <c r="B131" s="15" t="str">
        <f aca="false">INDEX(Reperes!$L$7:$L$18,MONTH($A131))</f>
        <v>mai</v>
      </c>
      <c r="C131" s="15" t="str">
        <f aca="false">INDEX(Reperes!$J$7:$J$13,WEEKDAY($A131,2))</f>
        <v>vendredi</v>
      </c>
      <c r="D131" s="15" t="n">
        <f aca="false">WEEKNUM($A131,21)</f>
        <v>18</v>
      </c>
      <c r="E131" s="15" t="str">
        <f aca="false">IFERROR(INDEX(Reperes!$B$7:$B$28,MATCH($A131,Reperes!$A$7:$A$28,0)),"")</f>
        <v/>
      </c>
      <c r="F131" s="15" t="str">
        <f aca="false">IF(SUMPRODUCT(((Reperes!$F$7:$F$28=Reperes!$B$2)+(Reperes!$F$7:$F$28="Toutes"))*(Reperes!$G$7:$G$28&lt;=$A131)*(Reperes!$H$7:$H$28&gt;=$A131))&gt;0,"Vacances","")</f>
        <v>Vacances</v>
      </c>
      <c r="G131" s="14" t="n">
        <f aca="false">IF(YEAR($A131-364)=2026,$A131-364,$A131-371)</f>
        <v>46150</v>
      </c>
      <c r="H131" s="15" t="str">
        <f aca="false">INDEX(Reperes!$J$7:$J$13,WEEKDAY($G131,2))</f>
        <v>vendredi</v>
      </c>
      <c r="I131" s="15" t="str">
        <f aca="false">IFERROR(INDEX(Reperes!$B$7:$B$28,MATCH($G131,Reperes!$A$7:$A$28,0)),"")</f>
        <v>Victoire 1945</v>
      </c>
      <c r="J131" s="15" t="str">
        <f aca="false">IF(SUMPRODUCT(((Reperes!$F$7:$F$28=Reperes!$B$2)+(Reperes!$F$7:$F$28="Toutes"))*(Reperes!$G$7:$G$28&lt;=$G131)*(Reperes!$H$7:$H$28&gt;=$G131))&gt;0,"Vacances","")</f>
        <v/>
      </c>
      <c r="K131" s="16" t="str">
        <f aca="false">IF(AND(($E131&lt;&gt;"")=($I131&lt;&gt;""),$F131=$J131),"","Prudence : "&amp;IF(($E131&lt;&gt;"")&lt;&gt;($I131&lt;&gt;""),"statut ferie different. ","")&amp;IF($F131&lt;&gt;$J131,"statut vacances different.",""))</f>
        <v>Prudence : statut ferie different. statut vacances different.</v>
      </c>
      <c r="L131" s="17"/>
      <c r="M131" s="18"/>
      <c r="N131" s="19" t="str">
        <f aca="false">IF(OR($L131="",$M131=""),"",$L131*$M131)</f>
        <v/>
      </c>
      <c r="O131" s="18"/>
      <c r="P131" s="20" t="str">
        <f aca="false">IF(OR($M131="",$O131=""),"",$O131/$M131-1)</f>
        <v/>
      </c>
    </row>
    <row r="132" customFormat="false" ht="15" hidden="false" customHeight="false" outlineLevel="0" collapsed="false">
      <c r="A132" s="21" t="n">
        <v>46515</v>
      </c>
      <c r="B132" s="22" t="str">
        <f aca="false">INDEX(Reperes!$L$7:$L$18,MONTH($A132))</f>
        <v>mai</v>
      </c>
      <c r="C132" s="22" t="str">
        <f aca="false">INDEX(Reperes!$J$7:$J$13,WEEKDAY($A132,2))</f>
        <v>samedi</v>
      </c>
      <c r="D132" s="22" t="n">
        <f aca="false">WEEKNUM($A132,21)</f>
        <v>18</v>
      </c>
      <c r="E132" s="22" t="str">
        <f aca="false">IFERROR(INDEX(Reperes!$B$7:$B$28,MATCH($A132,Reperes!$A$7:$A$28,0)),"")</f>
        <v>Victoire 1945</v>
      </c>
      <c r="F132" s="22" t="str">
        <f aca="false">IF(SUMPRODUCT(((Reperes!$F$7:$F$28=Reperes!$B$2)+(Reperes!$F$7:$F$28="Toutes"))*(Reperes!$G$7:$G$28&lt;=$A132)*(Reperes!$H$7:$H$28&gt;=$A132))&gt;0,"Vacances","")</f>
        <v>Vacances</v>
      </c>
      <c r="G132" s="21" t="n">
        <f aca="false">IF(YEAR($A132-364)=2026,$A132-364,$A132-371)</f>
        <v>46151</v>
      </c>
      <c r="H132" s="22" t="str">
        <f aca="false">INDEX(Reperes!$J$7:$J$13,WEEKDAY($G132,2))</f>
        <v>samedi</v>
      </c>
      <c r="I132" s="22" t="str">
        <f aca="false">IFERROR(INDEX(Reperes!$B$7:$B$28,MATCH($G132,Reperes!$A$7:$A$28,0)),"")</f>
        <v/>
      </c>
      <c r="J132" s="22" t="str">
        <f aca="false">IF(SUMPRODUCT(((Reperes!$F$7:$F$28=Reperes!$B$2)+(Reperes!$F$7:$F$28="Toutes"))*(Reperes!$G$7:$G$28&lt;=$G132)*(Reperes!$H$7:$H$28&gt;=$G132))&gt;0,"Vacances","")</f>
        <v/>
      </c>
      <c r="K132" s="23" t="str">
        <f aca="false">IF(AND(($E132&lt;&gt;"")=($I132&lt;&gt;""),$F132=$J132),"","Prudence : "&amp;IF(($E132&lt;&gt;"")&lt;&gt;($I132&lt;&gt;""),"statut ferie different. ","")&amp;IF($F132&lt;&gt;$J132,"statut vacances different.",""))</f>
        <v>Prudence : statut ferie different. statut vacances different.</v>
      </c>
      <c r="L132" s="17"/>
      <c r="M132" s="18"/>
      <c r="N132" s="19" t="str">
        <f aca="false">IF(OR($L132="",$M132=""),"",$L132*$M132)</f>
        <v/>
      </c>
      <c r="O132" s="18"/>
      <c r="P132" s="20" t="str">
        <f aca="false">IF(OR($M132="",$O132=""),"",$O132/$M132-1)</f>
        <v/>
      </c>
    </row>
    <row r="133" customFormat="false" ht="15" hidden="false" customHeight="false" outlineLevel="0" collapsed="false">
      <c r="A133" s="21" t="n">
        <v>46516</v>
      </c>
      <c r="B133" s="22" t="str">
        <f aca="false">INDEX(Reperes!$L$7:$L$18,MONTH($A133))</f>
        <v>mai</v>
      </c>
      <c r="C133" s="22" t="str">
        <f aca="false">INDEX(Reperes!$J$7:$J$13,WEEKDAY($A133,2))</f>
        <v>dimanche</v>
      </c>
      <c r="D133" s="22" t="n">
        <f aca="false">WEEKNUM($A133,21)</f>
        <v>18</v>
      </c>
      <c r="E133" s="22" t="str">
        <f aca="false">IFERROR(INDEX(Reperes!$B$7:$B$28,MATCH($A133,Reperes!$A$7:$A$28,0)),"")</f>
        <v/>
      </c>
      <c r="F133" s="22" t="str">
        <f aca="false">IF(SUMPRODUCT(((Reperes!$F$7:$F$28=Reperes!$B$2)+(Reperes!$F$7:$F$28="Toutes"))*(Reperes!$G$7:$G$28&lt;=$A133)*(Reperes!$H$7:$H$28&gt;=$A133))&gt;0,"Vacances","")</f>
        <v>Vacances</v>
      </c>
      <c r="G133" s="21" t="n">
        <f aca="false">IF(YEAR($A133-364)=2026,$A133-364,$A133-371)</f>
        <v>46152</v>
      </c>
      <c r="H133" s="22" t="str">
        <f aca="false">INDEX(Reperes!$J$7:$J$13,WEEKDAY($G133,2))</f>
        <v>dimanche</v>
      </c>
      <c r="I133" s="22" t="str">
        <f aca="false">IFERROR(INDEX(Reperes!$B$7:$B$28,MATCH($G133,Reperes!$A$7:$A$28,0)),"")</f>
        <v/>
      </c>
      <c r="J133" s="22" t="str">
        <f aca="false">IF(SUMPRODUCT(((Reperes!$F$7:$F$28=Reperes!$B$2)+(Reperes!$F$7:$F$28="Toutes"))*(Reperes!$G$7:$G$28&lt;=$G133)*(Reperes!$H$7:$H$28&gt;=$G133))&gt;0,"Vacances","")</f>
        <v/>
      </c>
      <c r="K133" s="23" t="str">
        <f aca="false">IF(AND(($E133&lt;&gt;"")=($I133&lt;&gt;""),$F133=$J133),"","Prudence : "&amp;IF(($E133&lt;&gt;"")&lt;&gt;($I133&lt;&gt;""),"statut ferie different. ","")&amp;IF($F133&lt;&gt;$J133,"statut vacances different.",""))</f>
        <v>Prudence : statut vacances different.</v>
      </c>
      <c r="L133" s="17"/>
      <c r="M133" s="18"/>
      <c r="N133" s="19" t="str">
        <f aca="false">IF(OR($L133="",$M133=""),"",$L133*$M133)</f>
        <v/>
      </c>
      <c r="O133" s="18"/>
      <c r="P133" s="20" t="str">
        <f aca="false">IF(OR($M133="",$O133=""),"",$O133/$M133-1)</f>
        <v/>
      </c>
    </row>
    <row r="134" customFormat="false" ht="15" hidden="false" customHeight="false" outlineLevel="0" collapsed="false">
      <c r="A134" s="14" t="n">
        <v>46517</v>
      </c>
      <c r="B134" s="15" t="str">
        <f aca="false">INDEX(Reperes!$L$7:$L$18,MONTH($A134))</f>
        <v>mai</v>
      </c>
      <c r="C134" s="15" t="str">
        <f aca="false">INDEX(Reperes!$J$7:$J$13,WEEKDAY($A134,2))</f>
        <v>lundi</v>
      </c>
      <c r="D134" s="15" t="n">
        <f aca="false">WEEKNUM($A134,21)</f>
        <v>19</v>
      </c>
      <c r="E134" s="15" t="str">
        <f aca="false">IFERROR(INDEX(Reperes!$B$7:$B$28,MATCH($A134,Reperes!$A$7:$A$28,0)),"")</f>
        <v/>
      </c>
      <c r="F134" s="15" t="str">
        <f aca="false">IF(SUMPRODUCT(((Reperes!$F$7:$F$28=Reperes!$B$2)+(Reperes!$F$7:$F$28="Toutes"))*(Reperes!$G$7:$G$28&lt;=$A134)*(Reperes!$H$7:$H$28&gt;=$A134))&gt;0,"Vacances","")</f>
        <v/>
      </c>
      <c r="G134" s="14" t="n">
        <f aca="false">IF(YEAR($A134-364)=2026,$A134-364,$A134-371)</f>
        <v>46153</v>
      </c>
      <c r="H134" s="15" t="str">
        <f aca="false">INDEX(Reperes!$J$7:$J$13,WEEKDAY($G134,2))</f>
        <v>lundi</v>
      </c>
      <c r="I134" s="15" t="str">
        <f aca="false">IFERROR(INDEX(Reperes!$B$7:$B$28,MATCH($G134,Reperes!$A$7:$A$28,0)),"")</f>
        <v/>
      </c>
      <c r="J134" s="15" t="str">
        <f aca="false">IF(SUMPRODUCT(((Reperes!$F$7:$F$28=Reperes!$B$2)+(Reperes!$F$7:$F$28="Toutes"))*(Reperes!$G$7:$G$28&lt;=$G134)*(Reperes!$H$7:$H$28&gt;=$G134))&gt;0,"Vacances","")</f>
        <v/>
      </c>
      <c r="K134" s="16" t="str">
        <f aca="false">IF(AND(($E134&lt;&gt;"")=($I134&lt;&gt;""),$F134=$J134),"","Prudence : "&amp;IF(($E134&lt;&gt;"")&lt;&gt;($I134&lt;&gt;""),"statut ferie different. ","")&amp;IF($F134&lt;&gt;$J134,"statut vacances different.",""))</f>
        <v/>
      </c>
      <c r="L134" s="17"/>
      <c r="M134" s="18"/>
      <c r="N134" s="19" t="str">
        <f aca="false">IF(OR($L134="",$M134=""),"",$L134*$M134)</f>
        <v/>
      </c>
      <c r="O134" s="18"/>
      <c r="P134" s="20" t="str">
        <f aca="false">IF(OR($M134="",$O134=""),"",$O134/$M134-1)</f>
        <v/>
      </c>
    </row>
    <row r="135" customFormat="false" ht="15" hidden="false" customHeight="false" outlineLevel="0" collapsed="false">
      <c r="A135" s="14" t="n">
        <v>46518</v>
      </c>
      <c r="B135" s="15" t="str">
        <f aca="false">INDEX(Reperes!$L$7:$L$18,MONTH($A135))</f>
        <v>mai</v>
      </c>
      <c r="C135" s="15" t="str">
        <f aca="false">INDEX(Reperes!$J$7:$J$13,WEEKDAY($A135,2))</f>
        <v>mardi</v>
      </c>
      <c r="D135" s="15" t="n">
        <f aca="false">WEEKNUM($A135,21)</f>
        <v>19</v>
      </c>
      <c r="E135" s="15" t="str">
        <f aca="false">IFERROR(INDEX(Reperes!$B$7:$B$28,MATCH($A135,Reperes!$A$7:$A$28,0)),"")</f>
        <v/>
      </c>
      <c r="F135" s="15" t="str">
        <f aca="false">IF(SUMPRODUCT(((Reperes!$F$7:$F$28=Reperes!$B$2)+(Reperes!$F$7:$F$28="Toutes"))*(Reperes!$G$7:$G$28&lt;=$A135)*(Reperes!$H$7:$H$28&gt;=$A135))&gt;0,"Vacances","")</f>
        <v/>
      </c>
      <c r="G135" s="14" t="n">
        <f aca="false">IF(YEAR($A135-364)=2026,$A135-364,$A135-371)</f>
        <v>46154</v>
      </c>
      <c r="H135" s="15" t="str">
        <f aca="false">INDEX(Reperes!$J$7:$J$13,WEEKDAY($G135,2))</f>
        <v>mardi</v>
      </c>
      <c r="I135" s="15" t="str">
        <f aca="false">IFERROR(INDEX(Reperes!$B$7:$B$28,MATCH($G135,Reperes!$A$7:$A$28,0)),"")</f>
        <v/>
      </c>
      <c r="J135" s="15" t="str">
        <f aca="false">IF(SUMPRODUCT(((Reperes!$F$7:$F$28=Reperes!$B$2)+(Reperes!$F$7:$F$28="Toutes"))*(Reperes!$G$7:$G$28&lt;=$G135)*(Reperes!$H$7:$H$28&gt;=$G135))&gt;0,"Vacances","")</f>
        <v/>
      </c>
      <c r="K135" s="16" t="str">
        <f aca="false">IF(AND(($E135&lt;&gt;"")=($I135&lt;&gt;""),$F135=$J135),"","Prudence : "&amp;IF(($E135&lt;&gt;"")&lt;&gt;($I135&lt;&gt;""),"statut ferie different. ","")&amp;IF($F135&lt;&gt;$J135,"statut vacances different.",""))</f>
        <v/>
      </c>
      <c r="L135" s="17"/>
      <c r="M135" s="18"/>
      <c r="N135" s="19" t="str">
        <f aca="false">IF(OR($L135="",$M135=""),"",$L135*$M135)</f>
        <v/>
      </c>
      <c r="O135" s="18"/>
      <c r="P135" s="20" t="str">
        <f aca="false">IF(OR($M135="",$O135=""),"",$O135/$M135-1)</f>
        <v/>
      </c>
    </row>
    <row r="136" customFormat="false" ht="15" hidden="false" customHeight="false" outlineLevel="0" collapsed="false">
      <c r="A136" s="14" t="n">
        <v>46519</v>
      </c>
      <c r="B136" s="15" t="str">
        <f aca="false">INDEX(Reperes!$L$7:$L$18,MONTH($A136))</f>
        <v>mai</v>
      </c>
      <c r="C136" s="15" t="str">
        <f aca="false">INDEX(Reperes!$J$7:$J$13,WEEKDAY($A136,2))</f>
        <v>mercredi</v>
      </c>
      <c r="D136" s="15" t="n">
        <f aca="false">WEEKNUM($A136,21)</f>
        <v>19</v>
      </c>
      <c r="E136" s="15" t="str">
        <f aca="false">IFERROR(INDEX(Reperes!$B$7:$B$28,MATCH($A136,Reperes!$A$7:$A$28,0)),"")</f>
        <v/>
      </c>
      <c r="F136" s="15" t="str">
        <f aca="false">IF(SUMPRODUCT(((Reperes!$F$7:$F$28=Reperes!$B$2)+(Reperes!$F$7:$F$28="Toutes"))*(Reperes!$G$7:$G$28&lt;=$A136)*(Reperes!$H$7:$H$28&gt;=$A136))&gt;0,"Vacances","")</f>
        <v/>
      </c>
      <c r="G136" s="14" t="n">
        <f aca="false">IF(YEAR($A136-364)=2026,$A136-364,$A136-371)</f>
        <v>46155</v>
      </c>
      <c r="H136" s="15" t="str">
        <f aca="false">INDEX(Reperes!$J$7:$J$13,WEEKDAY($G136,2))</f>
        <v>mercredi</v>
      </c>
      <c r="I136" s="15" t="str">
        <f aca="false">IFERROR(INDEX(Reperes!$B$7:$B$28,MATCH($G136,Reperes!$A$7:$A$28,0)),"")</f>
        <v/>
      </c>
      <c r="J136" s="15" t="str">
        <f aca="false">IF(SUMPRODUCT(((Reperes!$F$7:$F$28=Reperes!$B$2)+(Reperes!$F$7:$F$28="Toutes"))*(Reperes!$G$7:$G$28&lt;=$G136)*(Reperes!$H$7:$H$28&gt;=$G136))&gt;0,"Vacances","")</f>
        <v>Vacances</v>
      </c>
      <c r="K136" s="16" t="str">
        <f aca="false">IF(AND(($E136&lt;&gt;"")=($I136&lt;&gt;""),$F136=$J136),"","Prudence : "&amp;IF(($E136&lt;&gt;"")&lt;&gt;($I136&lt;&gt;""),"statut ferie different. ","")&amp;IF($F136&lt;&gt;$J136,"statut vacances different.",""))</f>
        <v>Prudence : statut vacances different.</v>
      </c>
      <c r="L136" s="17"/>
      <c r="M136" s="18"/>
      <c r="N136" s="19" t="str">
        <f aca="false">IF(OR($L136="",$M136=""),"",$L136*$M136)</f>
        <v/>
      </c>
      <c r="O136" s="18"/>
      <c r="P136" s="20" t="str">
        <f aca="false">IF(OR($M136="",$O136=""),"",$O136/$M136-1)</f>
        <v/>
      </c>
    </row>
    <row r="137" customFormat="false" ht="15" hidden="false" customHeight="false" outlineLevel="0" collapsed="false">
      <c r="A137" s="14" t="n">
        <v>46520</v>
      </c>
      <c r="B137" s="15" t="str">
        <f aca="false">INDEX(Reperes!$L$7:$L$18,MONTH($A137))</f>
        <v>mai</v>
      </c>
      <c r="C137" s="15" t="str">
        <f aca="false">INDEX(Reperes!$J$7:$J$13,WEEKDAY($A137,2))</f>
        <v>jeudi</v>
      </c>
      <c r="D137" s="15" t="n">
        <f aca="false">WEEKNUM($A137,21)</f>
        <v>19</v>
      </c>
      <c r="E137" s="15" t="str">
        <f aca="false">IFERROR(INDEX(Reperes!$B$7:$B$28,MATCH($A137,Reperes!$A$7:$A$28,0)),"")</f>
        <v/>
      </c>
      <c r="F137" s="15" t="str">
        <f aca="false">IF(SUMPRODUCT(((Reperes!$F$7:$F$28=Reperes!$B$2)+(Reperes!$F$7:$F$28="Toutes"))*(Reperes!$G$7:$G$28&lt;=$A137)*(Reperes!$H$7:$H$28&gt;=$A137))&gt;0,"Vacances","")</f>
        <v/>
      </c>
      <c r="G137" s="14" t="n">
        <f aca="false">IF(YEAR($A137-364)=2026,$A137-364,$A137-371)</f>
        <v>46156</v>
      </c>
      <c r="H137" s="15" t="str">
        <f aca="false">INDEX(Reperes!$J$7:$J$13,WEEKDAY($G137,2))</f>
        <v>jeudi</v>
      </c>
      <c r="I137" s="15" t="str">
        <f aca="false">IFERROR(INDEX(Reperes!$B$7:$B$28,MATCH($G137,Reperes!$A$7:$A$28,0)),"")</f>
        <v>Ascension</v>
      </c>
      <c r="J137" s="15" t="str">
        <f aca="false">IF(SUMPRODUCT(((Reperes!$F$7:$F$28=Reperes!$B$2)+(Reperes!$F$7:$F$28="Toutes"))*(Reperes!$G$7:$G$28&lt;=$G137)*(Reperes!$H$7:$H$28&gt;=$G137))&gt;0,"Vacances","")</f>
        <v>Vacances</v>
      </c>
      <c r="K137" s="16" t="str">
        <f aca="false">IF(AND(($E137&lt;&gt;"")=($I137&lt;&gt;""),$F137=$J137),"","Prudence : "&amp;IF(($E137&lt;&gt;"")&lt;&gt;($I137&lt;&gt;""),"statut ferie different. ","")&amp;IF($F137&lt;&gt;$J137,"statut vacances different.",""))</f>
        <v>Prudence : statut ferie different. statut vacances different.</v>
      </c>
      <c r="L137" s="17"/>
      <c r="M137" s="18"/>
      <c r="N137" s="19" t="str">
        <f aca="false">IF(OR($L137="",$M137=""),"",$L137*$M137)</f>
        <v/>
      </c>
      <c r="O137" s="18"/>
      <c r="P137" s="20" t="str">
        <f aca="false">IF(OR($M137="",$O137=""),"",$O137/$M137-1)</f>
        <v/>
      </c>
    </row>
    <row r="138" customFormat="false" ht="15" hidden="false" customHeight="false" outlineLevel="0" collapsed="false">
      <c r="A138" s="14" t="n">
        <v>46521</v>
      </c>
      <c r="B138" s="15" t="str">
        <f aca="false">INDEX(Reperes!$L$7:$L$18,MONTH($A138))</f>
        <v>mai</v>
      </c>
      <c r="C138" s="15" t="str">
        <f aca="false">INDEX(Reperes!$J$7:$J$13,WEEKDAY($A138,2))</f>
        <v>vendredi</v>
      </c>
      <c r="D138" s="15" t="n">
        <f aca="false">WEEKNUM($A138,21)</f>
        <v>19</v>
      </c>
      <c r="E138" s="15" t="str">
        <f aca="false">IFERROR(INDEX(Reperes!$B$7:$B$28,MATCH($A138,Reperes!$A$7:$A$28,0)),"")</f>
        <v/>
      </c>
      <c r="F138" s="15" t="str">
        <f aca="false">IF(SUMPRODUCT(((Reperes!$F$7:$F$28=Reperes!$B$2)+(Reperes!$F$7:$F$28="Toutes"))*(Reperes!$G$7:$G$28&lt;=$A138)*(Reperes!$H$7:$H$28&gt;=$A138))&gt;0,"Vacances","")</f>
        <v/>
      </c>
      <c r="G138" s="14" t="n">
        <f aca="false">IF(YEAR($A138-364)=2026,$A138-364,$A138-371)</f>
        <v>46157</v>
      </c>
      <c r="H138" s="15" t="str">
        <f aca="false">INDEX(Reperes!$J$7:$J$13,WEEKDAY($G138,2))</f>
        <v>vendredi</v>
      </c>
      <c r="I138" s="15" t="str">
        <f aca="false">IFERROR(INDEX(Reperes!$B$7:$B$28,MATCH($G138,Reperes!$A$7:$A$28,0)),"")</f>
        <v/>
      </c>
      <c r="J138" s="15" t="str">
        <f aca="false">IF(SUMPRODUCT(((Reperes!$F$7:$F$28=Reperes!$B$2)+(Reperes!$F$7:$F$28="Toutes"))*(Reperes!$G$7:$G$28&lt;=$G138)*(Reperes!$H$7:$H$28&gt;=$G138))&gt;0,"Vacances","")</f>
        <v>Vacances</v>
      </c>
      <c r="K138" s="16" t="str">
        <f aca="false">IF(AND(($E138&lt;&gt;"")=($I138&lt;&gt;""),$F138=$J138),"","Prudence : "&amp;IF(($E138&lt;&gt;"")&lt;&gt;($I138&lt;&gt;""),"statut ferie different. ","")&amp;IF($F138&lt;&gt;$J138,"statut vacances different.",""))</f>
        <v>Prudence : statut vacances different.</v>
      </c>
      <c r="L138" s="17"/>
      <c r="M138" s="18"/>
      <c r="N138" s="19" t="str">
        <f aca="false">IF(OR($L138="",$M138=""),"",$L138*$M138)</f>
        <v/>
      </c>
      <c r="O138" s="18"/>
      <c r="P138" s="20" t="str">
        <f aca="false">IF(OR($M138="",$O138=""),"",$O138/$M138-1)</f>
        <v/>
      </c>
    </row>
    <row r="139" customFormat="false" ht="15" hidden="false" customHeight="false" outlineLevel="0" collapsed="false">
      <c r="A139" s="21" t="n">
        <v>46522</v>
      </c>
      <c r="B139" s="22" t="str">
        <f aca="false">INDEX(Reperes!$L$7:$L$18,MONTH($A139))</f>
        <v>mai</v>
      </c>
      <c r="C139" s="22" t="str">
        <f aca="false">INDEX(Reperes!$J$7:$J$13,WEEKDAY($A139,2))</f>
        <v>samedi</v>
      </c>
      <c r="D139" s="22" t="n">
        <f aca="false">WEEKNUM($A139,21)</f>
        <v>19</v>
      </c>
      <c r="E139" s="22" t="str">
        <f aca="false">IFERROR(INDEX(Reperes!$B$7:$B$28,MATCH($A139,Reperes!$A$7:$A$28,0)),"")</f>
        <v/>
      </c>
      <c r="F139" s="22" t="str">
        <f aca="false">IF(SUMPRODUCT(((Reperes!$F$7:$F$28=Reperes!$B$2)+(Reperes!$F$7:$F$28="Toutes"))*(Reperes!$G$7:$G$28&lt;=$A139)*(Reperes!$H$7:$H$28&gt;=$A139))&gt;0,"Vacances","")</f>
        <v/>
      </c>
      <c r="G139" s="21" t="n">
        <f aca="false">IF(YEAR($A139-364)=2026,$A139-364,$A139-371)</f>
        <v>46158</v>
      </c>
      <c r="H139" s="22" t="str">
        <f aca="false">INDEX(Reperes!$J$7:$J$13,WEEKDAY($G139,2))</f>
        <v>samedi</v>
      </c>
      <c r="I139" s="22" t="str">
        <f aca="false">IFERROR(INDEX(Reperes!$B$7:$B$28,MATCH($G139,Reperes!$A$7:$A$28,0)),"")</f>
        <v/>
      </c>
      <c r="J139" s="22" t="str">
        <f aca="false">IF(SUMPRODUCT(((Reperes!$F$7:$F$28=Reperes!$B$2)+(Reperes!$F$7:$F$28="Toutes"))*(Reperes!$G$7:$G$28&lt;=$G139)*(Reperes!$H$7:$H$28&gt;=$G139))&gt;0,"Vacances","")</f>
        <v>Vacances</v>
      </c>
      <c r="K139" s="23" t="str">
        <f aca="false">IF(AND(($E139&lt;&gt;"")=($I139&lt;&gt;""),$F139=$J139),"","Prudence : "&amp;IF(($E139&lt;&gt;"")&lt;&gt;($I139&lt;&gt;""),"statut ferie different. ","")&amp;IF($F139&lt;&gt;$J139,"statut vacances different.",""))</f>
        <v>Prudence : statut vacances different.</v>
      </c>
      <c r="L139" s="17"/>
      <c r="M139" s="18"/>
      <c r="N139" s="19" t="str">
        <f aca="false">IF(OR($L139="",$M139=""),"",$L139*$M139)</f>
        <v/>
      </c>
      <c r="O139" s="18"/>
      <c r="P139" s="20" t="str">
        <f aca="false">IF(OR($M139="",$O139=""),"",$O139/$M139-1)</f>
        <v/>
      </c>
    </row>
    <row r="140" customFormat="false" ht="15" hidden="false" customHeight="false" outlineLevel="0" collapsed="false">
      <c r="A140" s="21" t="n">
        <v>46523</v>
      </c>
      <c r="B140" s="22" t="str">
        <f aca="false">INDEX(Reperes!$L$7:$L$18,MONTH($A140))</f>
        <v>mai</v>
      </c>
      <c r="C140" s="22" t="str">
        <f aca="false">INDEX(Reperes!$J$7:$J$13,WEEKDAY($A140,2))</f>
        <v>dimanche</v>
      </c>
      <c r="D140" s="22" t="n">
        <f aca="false">WEEKNUM($A140,21)</f>
        <v>19</v>
      </c>
      <c r="E140" s="22" t="str">
        <f aca="false">IFERROR(INDEX(Reperes!$B$7:$B$28,MATCH($A140,Reperes!$A$7:$A$28,0)),"")</f>
        <v/>
      </c>
      <c r="F140" s="22" t="str">
        <f aca="false">IF(SUMPRODUCT(((Reperes!$F$7:$F$28=Reperes!$B$2)+(Reperes!$F$7:$F$28="Toutes"))*(Reperes!$G$7:$G$28&lt;=$A140)*(Reperes!$H$7:$H$28&gt;=$A140))&gt;0,"Vacances","")</f>
        <v/>
      </c>
      <c r="G140" s="21" t="n">
        <f aca="false">IF(YEAR($A140-364)=2026,$A140-364,$A140-371)</f>
        <v>46159</v>
      </c>
      <c r="H140" s="22" t="str">
        <f aca="false">INDEX(Reperes!$J$7:$J$13,WEEKDAY($G140,2))</f>
        <v>dimanche</v>
      </c>
      <c r="I140" s="22" t="str">
        <f aca="false">IFERROR(INDEX(Reperes!$B$7:$B$28,MATCH($G140,Reperes!$A$7:$A$28,0)),"")</f>
        <v/>
      </c>
      <c r="J140" s="22" t="str">
        <f aca="false">IF(SUMPRODUCT(((Reperes!$F$7:$F$28=Reperes!$B$2)+(Reperes!$F$7:$F$28="Toutes"))*(Reperes!$G$7:$G$28&lt;=$G140)*(Reperes!$H$7:$H$28&gt;=$G140))&gt;0,"Vacances","")</f>
        <v>Vacances</v>
      </c>
      <c r="K140" s="23" t="str">
        <f aca="false">IF(AND(($E140&lt;&gt;"")=($I140&lt;&gt;""),$F140=$J140),"","Prudence : "&amp;IF(($E140&lt;&gt;"")&lt;&gt;($I140&lt;&gt;""),"statut ferie different. ","")&amp;IF($F140&lt;&gt;$J140,"statut vacances different.",""))</f>
        <v>Prudence : statut vacances different.</v>
      </c>
      <c r="L140" s="17"/>
      <c r="M140" s="18"/>
      <c r="N140" s="19" t="str">
        <f aca="false">IF(OR($L140="",$M140=""),"",$L140*$M140)</f>
        <v/>
      </c>
      <c r="O140" s="18"/>
      <c r="P140" s="20" t="str">
        <f aca="false">IF(OR($M140="",$O140=""),"",$O140/$M140-1)</f>
        <v/>
      </c>
    </row>
    <row r="141" customFormat="false" ht="15" hidden="false" customHeight="false" outlineLevel="0" collapsed="false">
      <c r="A141" s="14" t="n">
        <v>46524</v>
      </c>
      <c r="B141" s="15" t="str">
        <f aca="false">INDEX(Reperes!$L$7:$L$18,MONTH($A141))</f>
        <v>mai</v>
      </c>
      <c r="C141" s="15" t="str">
        <f aca="false">INDEX(Reperes!$J$7:$J$13,WEEKDAY($A141,2))</f>
        <v>lundi</v>
      </c>
      <c r="D141" s="15" t="n">
        <f aca="false">WEEKNUM($A141,21)</f>
        <v>20</v>
      </c>
      <c r="E141" s="15" t="str">
        <f aca="false">IFERROR(INDEX(Reperes!$B$7:$B$28,MATCH($A141,Reperes!$A$7:$A$28,0)),"")</f>
        <v>Lundi de Pentecote</v>
      </c>
      <c r="F141" s="15" t="str">
        <f aca="false">IF(SUMPRODUCT(((Reperes!$F$7:$F$28=Reperes!$B$2)+(Reperes!$F$7:$F$28="Toutes"))*(Reperes!$G$7:$G$28&lt;=$A141)*(Reperes!$H$7:$H$28&gt;=$A141))&gt;0,"Vacances","")</f>
        <v/>
      </c>
      <c r="G141" s="14" t="n">
        <f aca="false">IF(YEAR($A141-364)=2026,$A141-364,$A141-371)</f>
        <v>46160</v>
      </c>
      <c r="H141" s="15" t="str">
        <f aca="false">INDEX(Reperes!$J$7:$J$13,WEEKDAY($G141,2))</f>
        <v>lundi</v>
      </c>
      <c r="I141" s="15" t="str">
        <f aca="false">IFERROR(INDEX(Reperes!$B$7:$B$28,MATCH($G141,Reperes!$A$7:$A$28,0)),"")</f>
        <v/>
      </c>
      <c r="J141" s="15" t="str">
        <f aca="false">IF(SUMPRODUCT(((Reperes!$F$7:$F$28=Reperes!$B$2)+(Reperes!$F$7:$F$28="Toutes"))*(Reperes!$G$7:$G$28&lt;=$G141)*(Reperes!$H$7:$H$28&gt;=$G141))&gt;0,"Vacances","")</f>
        <v/>
      </c>
      <c r="K141" s="16" t="str">
        <f aca="false">IF(AND(($E141&lt;&gt;"")=($I141&lt;&gt;""),$F141=$J141),"","Prudence : "&amp;IF(($E141&lt;&gt;"")&lt;&gt;($I141&lt;&gt;""),"statut ferie different. ","")&amp;IF($F141&lt;&gt;$J141,"statut vacances different.",""))</f>
        <v>Prudence : statut ferie different. </v>
      </c>
      <c r="L141" s="17"/>
      <c r="M141" s="18"/>
      <c r="N141" s="19" t="str">
        <f aca="false">IF(OR($L141="",$M141=""),"",$L141*$M141)</f>
        <v/>
      </c>
      <c r="O141" s="18"/>
      <c r="P141" s="20" t="str">
        <f aca="false">IF(OR($M141="",$O141=""),"",$O141/$M141-1)</f>
        <v/>
      </c>
    </row>
    <row r="142" customFormat="false" ht="15" hidden="false" customHeight="false" outlineLevel="0" collapsed="false">
      <c r="A142" s="14" t="n">
        <v>46525</v>
      </c>
      <c r="B142" s="15" t="str">
        <f aca="false">INDEX(Reperes!$L$7:$L$18,MONTH($A142))</f>
        <v>mai</v>
      </c>
      <c r="C142" s="15" t="str">
        <f aca="false">INDEX(Reperes!$J$7:$J$13,WEEKDAY($A142,2))</f>
        <v>mardi</v>
      </c>
      <c r="D142" s="15" t="n">
        <f aca="false">WEEKNUM($A142,21)</f>
        <v>20</v>
      </c>
      <c r="E142" s="15" t="str">
        <f aca="false">IFERROR(INDEX(Reperes!$B$7:$B$28,MATCH($A142,Reperes!$A$7:$A$28,0)),"")</f>
        <v/>
      </c>
      <c r="F142" s="15" t="str">
        <f aca="false">IF(SUMPRODUCT(((Reperes!$F$7:$F$28=Reperes!$B$2)+(Reperes!$F$7:$F$28="Toutes"))*(Reperes!$G$7:$G$28&lt;=$A142)*(Reperes!$H$7:$H$28&gt;=$A142))&gt;0,"Vacances","")</f>
        <v/>
      </c>
      <c r="G142" s="14" t="n">
        <f aca="false">IF(YEAR($A142-364)=2026,$A142-364,$A142-371)</f>
        <v>46161</v>
      </c>
      <c r="H142" s="15" t="str">
        <f aca="false">INDEX(Reperes!$J$7:$J$13,WEEKDAY($G142,2))</f>
        <v>mardi</v>
      </c>
      <c r="I142" s="15" t="str">
        <f aca="false">IFERROR(INDEX(Reperes!$B$7:$B$28,MATCH($G142,Reperes!$A$7:$A$28,0)),"")</f>
        <v/>
      </c>
      <c r="J142" s="15" t="str">
        <f aca="false">IF(SUMPRODUCT(((Reperes!$F$7:$F$28=Reperes!$B$2)+(Reperes!$F$7:$F$28="Toutes"))*(Reperes!$G$7:$G$28&lt;=$G142)*(Reperes!$H$7:$H$28&gt;=$G142))&gt;0,"Vacances","")</f>
        <v/>
      </c>
      <c r="K142" s="16" t="str">
        <f aca="false">IF(AND(($E142&lt;&gt;"")=($I142&lt;&gt;""),$F142=$J142),"","Prudence : "&amp;IF(($E142&lt;&gt;"")&lt;&gt;($I142&lt;&gt;""),"statut ferie different. ","")&amp;IF($F142&lt;&gt;$J142,"statut vacances different.",""))</f>
        <v/>
      </c>
      <c r="L142" s="17"/>
      <c r="M142" s="18"/>
      <c r="N142" s="19" t="str">
        <f aca="false">IF(OR($L142="",$M142=""),"",$L142*$M142)</f>
        <v/>
      </c>
      <c r="O142" s="18"/>
      <c r="P142" s="20" t="str">
        <f aca="false">IF(OR($M142="",$O142=""),"",$O142/$M142-1)</f>
        <v/>
      </c>
    </row>
    <row r="143" customFormat="false" ht="15" hidden="false" customHeight="false" outlineLevel="0" collapsed="false">
      <c r="A143" s="14" t="n">
        <v>46526</v>
      </c>
      <c r="B143" s="15" t="str">
        <f aca="false">INDEX(Reperes!$L$7:$L$18,MONTH($A143))</f>
        <v>mai</v>
      </c>
      <c r="C143" s="15" t="str">
        <f aca="false">INDEX(Reperes!$J$7:$J$13,WEEKDAY($A143,2))</f>
        <v>mercredi</v>
      </c>
      <c r="D143" s="15" t="n">
        <f aca="false">WEEKNUM($A143,21)</f>
        <v>20</v>
      </c>
      <c r="E143" s="15" t="str">
        <f aca="false">IFERROR(INDEX(Reperes!$B$7:$B$28,MATCH($A143,Reperes!$A$7:$A$28,0)),"")</f>
        <v/>
      </c>
      <c r="F143" s="15" t="str">
        <f aca="false">IF(SUMPRODUCT(((Reperes!$F$7:$F$28=Reperes!$B$2)+(Reperes!$F$7:$F$28="Toutes"))*(Reperes!$G$7:$G$28&lt;=$A143)*(Reperes!$H$7:$H$28&gt;=$A143))&gt;0,"Vacances","")</f>
        <v/>
      </c>
      <c r="G143" s="14" t="n">
        <f aca="false">IF(YEAR($A143-364)=2026,$A143-364,$A143-371)</f>
        <v>46162</v>
      </c>
      <c r="H143" s="15" t="str">
        <f aca="false">INDEX(Reperes!$J$7:$J$13,WEEKDAY($G143,2))</f>
        <v>mercredi</v>
      </c>
      <c r="I143" s="15" t="str">
        <f aca="false">IFERROR(INDEX(Reperes!$B$7:$B$28,MATCH($G143,Reperes!$A$7:$A$28,0)),"")</f>
        <v/>
      </c>
      <c r="J143" s="15" t="str">
        <f aca="false">IF(SUMPRODUCT(((Reperes!$F$7:$F$28=Reperes!$B$2)+(Reperes!$F$7:$F$28="Toutes"))*(Reperes!$G$7:$G$28&lt;=$G143)*(Reperes!$H$7:$H$28&gt;=$G143))&gt;0,"Vacances","")</f>
        <v/>
      </c>
      <c r="K143" s="16" t="str">
        <f aca="false">IF(AND(($E143&lt;&gt;"")=($I143&lt;&gt;""),$F143=$J143),"","Prudence : "&amp;IF(($E143&lt;&gt;"")&lt;&gt;($I143&lt;&gt;""),"statut ferie different. ","")&amp;IF($F143&lt;&gt;$J143,"statut vacances different.",""))</f>
        <v/>
      </c>
      <c r="L143" s="17"/>
      <c r="M143" s="18"/>
      <c r="N143" s="19" t="str">
        <f aca="false">IF(OR($L143="",$M143=""),"",$L143*$M143)</f>
        <v/>
      </c>
      <c r="O143" s="18"/>
      <c r="P143" s="20" t="str">
        <f aca="false">IF(OR($M143="",$O143=""),"",$O143/$M143-1)</f>
        <v/>
      </c>
    </row>
    <row r="144" customFormat="false" ht="15" hidden="false" customHeight="false" outlineLevel="0" collapsed="false">
      <c r="A144" s="14" t="n">
        <v>46527</v>
      </c>
      <c r="B144" s="15" t="str">
        <f aca="false">INDEX(Reperes!$L$7:$L$18,MONTH($A144))</f>
        <v>mai</v>
      </c>
      <c r="C144" s="15" t="str">
        <f aca="false">INDEX(Reperes!$J$7:$J$13,WEEKDAY($A144,2))</f>
        <v>jeudi</v>
      </c>
      <c r="D144" s="15" t="n">
        <f aca="false">WEEKNUM($A144,21)</f>
        <v>20</v>
      </c>
      <c r="E144" s="15" t="str">
        <f aca="false">IFERROR(INDEX(Reperes!$B$7:$B$28,MATCH($A144,Reperes!$A$7:$A$28,0)),"")</f>
        <v/>
      </c>
      <c r="F144" s="15" t="str">
        <f aca="false">IF(SUMPRODUCT(((Reperes!$F$7:$F$28=Reperes!$B$2)+(Reperes!$F$7:$F$28="Toutes"))*(Reperes!$G$7:$G$28&lt;=$A144)*(Reperes!$H$7:$H$28&gt;=$A144))&gt;0,"Vacances","")</f>
        <v/>
      </c>
      <c r="G144" s="14" t="n">
        <f aca="false">IF(YEAR($A144-364)=2026,$A144-364,$A144-371)</f>
        <v>46163</v>
      </c>
      <c r="H144" s="15" t="str">
        <f aca="false">INDEX(Reperes!$J$7:$J$13,WEEKDAY($G144,2))</f>
        <v>jeudi</v>
      </c>
      <c r="I144" s="15" t="str">
        <f aca="false">IFERROR(INDEX(Reperes!$B$7:$B$28,MATCH($G144,Reperes!$A$7:$A$28,0)),"")</f>
        <v/>
      </c>
      <c r="J144" s="15" t="str">
        <f aca="false">IF(SUMPRODUCT(((Reperes!$F$7:$F$28=Reperes!$B$2)+(Reperes!$F$7:$F$28="Toutes"))*(Reperes!$G$7:$G$28&lt;=$G144)*(Reperes!$H$7:$H$28&gt;=$G144))&gt;0,"Vacances","")</f>
        <v/>
      </c>
      <c r="K144" s="16" t="str">
        <f aca="false">IF(AND(($E144&lt;&gt;"")=($I144&lt;&gt;""),$F144=$J144),"","Prudence : "&amp;IF(($E144&lt;&gt;"")&lt;&gt;($I144&lt;&gt;""),"statut ferie different. ","")&amp;IF($F144&lt;&gt;$J144,"statut vacances different.",""))</f>
        <v/>
      </c>
      <c r="L144" s="17"/>
      <c r="M144" s="18"/>
      <c r="N144" s="19" t="str">
        <f aca="false">IF(OR($L144="",$M144=""),"",$L144*$M144)</f>
        <v/>
      </c>
      <c r="O144" s="18"/>
      <c r="P144" s="20" t="str">
        <f aca="false">IF(OR($M144="",$O144=""),"",$O144/$M144-1)</f>
        <v/>
      </c>
    </row>
    <row r="145" customFormat="false" ht="15" hidden="false" customHeight="false" outlineLevel="0" collapsed="false">
      <c r="A145" s="14" t="n">
        <v>46528</v>
      </c>
      <c r="B145" s="15" t="str">
        <f aca="false">INDEX(Reperes!$L$7:$L$18,MONTH($A145))</f>
        <v>mai</v>
      </c>
      <c r="C145" s="15" t="str">
        <f aca="false">INDEX(Reperes!$J$7:$J$13,WEEKDAY($A145,2))</f>
        <v>vendredi</v>
      </c>
      <c r="D145" s="15" t="n">
        <f aca="false">WEEKNUM($A145,21)</f>
        <v>20</v>
      </c>
      <c r="E145" s="15" t="str">
        <f aca="false">IFERROR(INDEX(Reperes!$B$7:$B$28,MATCH($A145,Reperes!$A$7:$A$28,0)),"")</f>
        <v/>
      </c>
      <c r="F145" s="15" t="str">
        <f aca="false">IF(SUMPRODUCT(((Reperes!$F$7:$F$28=Reperes!$B$2)+(Reperes!$F$7:$F$28="Toutes"))*(Reperes!$G$7:$G$28&lt;=$A145)*(Reperes!$H$7:$H$28&gt;=$A145))&gt;0,"Vacances","")</f>
        <v/>
      </c>
      <c r="G145" s="14" t="n">
        <f aca="false">IF(YEAR($A145-364)=2026,$A145-364,$A145-371)</f>
        <v>46164</v>
      </c>
      <c r="H145" s="15" t="str">
        <f aca="false">INDEX(Reperes!$J$7:$J$13,WEEKDAY($G145,2))</f>
        <v>vendredi</v>
      </c>
      <c r="I145" s="15" t="str">
        <f aca="false">IFERROR(INDEX(Reperes!$B$7:$B$28,MATCH($G145,Reperes!$A$7:$A$28,0)),"")</f>
        <v/>
      </c>
      <c r="J145" s="15" t="str">
        <f aca="false">IF(SUMPRODUCT(((Reperes!$F$7:$F$28=Reperes!$B$2)+(Reperes!$F$7:$F$28="Toutes"))*(Reperes!$G$7:$G$28&lt;=$G145)*(Reperes!$H$7:$H$28&gt;=$G145))&gt;0,"Vacances","")</f>
        <v/>
      </c>
      <c r="K145" s="16" t="str">
        <f aca="false">IF(AND(($E145&lt;&gt;"")=($I145&lt;&gt;""),$F145=$J145),"","Prudence : "&amp;IF(($E145&lt;&gt;"")&lt;&gt;($I145&lt;&gt;""),"statut ferie different. ","")&amp;IF($F145&lt;&gt;$J145,"statut vacances different.",""))</f>
        <v/>
      </c>
      <c r="L145" s="17"/>
      <c r="M145" s="18"/>
      <c r="N145" s="19" t="str">
        <f aca="false">IF(OR($L145="",$M145=""),"",$L145*$M145)</f>
        <v/>
      </c>
      <c r="O145" s="18"/>
      <c r="P145" s="20" t="str">
        <f aca="false">IF(OR($M145="",$O145=""),"",$O145/$M145-1)</f>
        <v/>
      </c>
    </row>
    <row r="146" customFormat="false" ht="15" hidden="false" customHeight="false" outlineLevel="0" collapsed="false">
      <c r="A146" s="21" t="n">
        <v>46529</v>
      </c>
      <c r="B146" s="22" t="str">
        <f aca="false">INDEX(Reperes!$L$7:$L$18,MONTH($A146))</f>
        <v>mai</v>
      </c>
      <c r="C146" s="22" t="str">
        <f aca="false">INDEX(Reperes!$J$7:$J$13,WEEKDAY($A146,2))</f>
        <v>samedi</v>
      </c>
      <c r="D146" s="22" t="n">
        <f aca="false">WEEKNUM($A146,21)</f>
        <v>20</v>
      </c>
      <c r="E146" s="22" t="str">
        <f aca="false">IFERROR(INDEX(Reperes!$B$7:$B$28,MATCH($A146,Reperes!$A$7:$A$28,0)),"")</f>
        <v/>
      </c>
      <c r="F146" s="22" t="str">
        <f aca="false">IF(SUMPRODUCT(((Reperes!$F$7:$F$28=Reperes!$B$2)+(Reperes!$F$7:$F$28="Toutes"))*(Reperes!$G$7:$G$28&lt;=$A146)*(Reperes!$H$7:$H$28&gt;=$A146))&gt;0,"Vacances","")</f>
        <v/>
      </c>
      <c r="G146" s="21" t="n">
        <f aca="false">IF(YEAR($A146-364)=2026,$A146-364,$A146-371)</f>
        <v>46165</v>
      </c>
      <c r="H146" s="22" t="str">
        <f aca="false">INDEX(Reperes!$J$7:$J$13,WEEKDAY($G146,2))</f>
        <v>samedi</v>
      </c>
      <c r="I146" s="22" t="str">
        <f aca="false">IFERROR(INDEX(Reperes!$B$7:$B$28,MATCH($G146,Reperes!$A$7:$A$28,0)),"")</f>
        <v/>
      </c>
      <c r="J146" s="22" t="str">
        <f aca="false">IF(SUMPRODUCT(((Reperes!$F$7:$F$28=Reperes!$B$2)+(Reperes!$F$7:$F$28="Toutes"))*(Reperes!$G$7:$G$28&lt;=$G146)*(Reperes!$H$7:$H$28&gt;=$G146))&gt;0,"Vacances","")</f>
        <v/>
      </c>
      <c r="K146" s="23" t="str">
        <f aca="false">IF(AND(($E146&lt;&gt;"")=($I146&lt;&gt;""),$F146=$J146),"","Prudence : "&amp;IF(($E146&lt;&gt;"")&lt;&gt;($I146&lt;&gt;""),"statut ferie different. ","")&amp;IF($F146&lt;&gt;$J146,"statut vacances different.",""))</f>
        <v/>
      </c>
      <c r="L146" s="17"/>
      <c r="M146" s="18"/>
      <c r="N146" s="19" t="str">
        <f aca="false">IF(OR($L146="",$M146=""),"",$L146*$M146)</f>
        <v/>
      </c>
      <c r="O146" s="18"/>
      <c r="P146" s="20" t="str">
        <f aca="false">IF(OR($M146="",$O146=""),"",$O146/$M146-1)</f>
        <v/>
      </c>
    </row>
    <row r="147" customFormat="false" ht="15" hidden="false" customHeight="false" outlineLevel="0" collapsed="false">
      <c r="A147" s="21" t="n">
        <v>46530</v>
      </c>
      <c r="B147" s="22" t="str">
        <f aca="false">INDEX(Reperes!$L$7:$L$18,MONTH($A147))</f>
        <v>mai</v>
      </c>
      <c r="C147" s="22" t="str">
        <f aca="false">INDEX(Reperes!$J$7:$J$13,WEEKDAY($A147,2))</f>
        <v>dimanche</v>
      </c>
      <c r="D147" s="22" t="n">
        <f aca="false">WEEKNUM($A147,21)</f>
        <v>20</v>
      </c>
      <c r="E147" s="22" t="str">
        <f aca="false">IFERROR(INDEX(Reperes!$B$7:$B$28,MATCH($A147,Reperes!$A$7:$A$28,0)),"")</f>
        <v/>
      </c>
      <c r="F147" s="22" t="str">
        <f aca="false">IF(SUMPRODUCT(((Reperes!$F$7:$F$28=Reperes!$B$2)+(Reperes!$F$7:$F$28="Toutes"))*(Reperes!$G$7:$G$28&lt;=$A147)*(Reperes!$H$7:$H$28&gt;=$A147))&gt;0,"Vacances","")</f>
        <v/>
      </c>
      <c r="G147" s="21" t="n">
        <f aca="false">IF(YEAR($A147-364)=2026,$A147-364,$A147-371)</f>
        <v>46166</v>
      </c>
      <c r="H147" s="22" t="str">
        <f aca="false">INDEX(Reperes!$J$7:$J$13,WEEKDAY($G147,2))</f>
        <v>dimanche</v>
      </c>
      <c r="I147" s="22" t="str">
        <f aca="false">IFERROR(INDEX(Reperes!$B$7:$B$28,MATCH($G147,Reperes!$A$7:$A$28,0)),"")</f>
        <v/>
      </c>
      <c r="J147" s="22" t="str">
        <f aca="false">IF(SUMPRODUCT(((Reperes!$F$7:$F$28=Reperes!$B$2)+(Reperes!$F$7:$F$28="Toutes"))*(Reperes!$G$7:$G$28&lt;=$G147)*(Reperes!$H$7:$H$28&gt;=$G147))&gt;0,"Vacances","")</f>
        <v/>
      </c>
      <c r="K147" s="23" t="str">
        <f aca="false">IF(AND(($E147&lt;&gt;"")=($I147&lt;&gt;""),$F147=$J147),"","Prudence : "&amp;IF(($E147&lt;&gt;"")&lt;&gt;($I147&lt;&gt;""),"statut ferie different. ","")&amp;IF($F147&lt;&gt;$J147,"statut vacances different.",""))</f>
        <v/>
      </c>
      <c r="L147" s="17"/>
      <c r="M147" s="18"/>
      <c r="N147" s="19" t="str">
        <f aca="false">IF(OR($L147="",$M147=""),"",$L147*$M147)</f>
        <v/>
      </c>
      <c r="O147" s="18"/>
      <c r="P147" s="20" t="str">
        <f aca="false">IF(OR($M147="",$O147=""),"",$O147/$M147-1)</f>
        <v/>
      </c>
    </row>
    <row r="148" customFormat="false" ht="15" hidden="false" customHeight="false" outlineLevel="0" collapsed="false">
      <c r="A148" s="14" t="n">
        <v>46531</v>
      </c>
      <c r="B148" s="15" t="str">
        <f aca="false">INDEX(Reperes!$L$7:$L$18,MONTH($A148))</f>
        <v>mai</v>
      </c>
      <c r="C148" s="15" t="str">
        <f aca="false">INDEX(Reperes!$J$7:$J$13,WEEKDAY($A148,2))</f>
        <v>lundi</v>
      </c>
      <c r="D148" s="15" t="n">
        <f aca="false">WEEKNUM($A148,21)</f>
        <v>21</v>
      </c>
      <c r="E148" s="15" t="str">
        <f aca="false">IFERROR(INDEX(Reperes!$B$7:$B$28,MATCH($A148,Reperes!$A$7:$A$28,0)),"")</f>
        <v/>
      </c>
      <c r="F148" s="15" t="str">
        <f aca="false">IF(SUMPRODUCT(((Reperes!$F$7:$F$28=Reperes!$B$2)+(Reperes!$F$7:$F$28="Toutes"))*(Reperes!$G$7:$G$28&lt;=$A148)*(Reperes!$H$7:$H$28&gt;=$A148))&gt;0,"Vacances","")</f>
        <v/>
      </c>
      <c r="G148" s="14" t="n">
        <f aca="false">IF(YEAR($A148-364)=2026,$A148-364,$A148-371)</f>
        <v>46167</v>
      </c>
      <c r="H148" s="15" t="str">
        <f aca="false">INDEX(Reperes!$J$7:$J$13,WEEKDAY($G148,2))</f>
        <v>lundi</v>
      </c>
      <c r="I148" s="15" t="str">
        <f aca="false">IFERROR(INDEX(Reperes!$B$7:$B$28,MATCH($G148,Reperes!$A$7:$A$28,0)),"")</f>
        <v>Lundi de Pentecote</v>
      </c>
      <c r="J148" s="15" t="str">
        <f aca="false">IF(SUMPRODUCT(((Reperes!$F$7:$F$28=Reperes!$B$2)+(Reperes!$F$7:$F$28="Toutes"))*(Reperes!$G$7:$G$28&lt;=$G148)*(Reperes!$H$7:$H$28&gt;=$G148))&gt;0,"Vacances","")</f>
        <v/>
      </c>
      <c r="K148" s="16" t="str">
        <f aca="false">IF(AND(($E148&lt;&gt;"")=($I148&lt;&gt;""),$F148=$J148),"","Prudence : "&amp;IF(($E148&lt;&gt;"")&lt;&gt;($I148&lt;&gt;""),"statut ferie different. ","")&amp;IF($F148&lt;&gt;$J148,"statut vacances different.",""))</f>
        <v>Prudence : statut ferie different. </v>
      </c>
      <c r="L148" s="17"/>
      <c r="M148" s="18"/>
      <c r="N148" s="19" t="str">
        <f aca="false">IF(OR($L148="",$M148=""),"",$L148*$M148)</f>
        <v/>
      </c>
      <c r="O148" s="18"/>
      <c r="P148" s="20" t="str">
        <f aca="false">IF(OR($M148="",$O148=""),"",$O148/$M148-1)</f>
        <v/>
      </c>
    </row>
    <row r="149" customFormat="false" ht="15" hidden="false" customHeight="false" outlineLevel="0" collapsed="false">
      <c r="A149" s="14" t="n">
        <v>46532</v>
      </c>
      <c r="B149" s="15" t="str">
        <f aca="false">INDEX(Reperes!$L$7:$L$18,MONTH($A149))</f>
        <v>mai</v>
      </c>
      <c r="C149" s="15" t="str">
        <f aca="false">INDEX(Reperes!$J$7:$J$13,WEEKDAY($A149,2))</f>
        <v>mardi</v>
      </c>
      <c r="D149" s="15" t="n">
        <f aca="false">WEEKNUM($A149,21)</f>
        <v>21</v>
      </c>
      <c r="E149" s="15" t="str">
        <f aca="false">IFERROR(INDEX(Reperes!$B$7:$B$28,MATCH($A149,Reperes!$A$7:$A$28,0)),"")</f>
        <v/>
      </c>
      <c r="F149" s="15" t="str">
        <f aca="false">IF(SUMPRODUCT(((Reperes!$F$7:$F$28=Reperes!$B$2)+(Reperes!$F$7:$F$28="Toutes"))*(Reperes!$G$7:$G$28&lt;=$A149)*(Reperes!$H$7:$H$28&gt;=$A149))&gt;0,"Vacances","")</f>
        <v/>
      </c>
      <c r="G149" s="14" t="n">
        <f aca="false">IF(YEAR($A149-364)=2026,$A149-364,$A149-371)</f>
        <v>46168</v>
      </c>
      <c r="H149" s="15" t="str">
        <f aca="false">INDEX(Reperes!$J$7:$J$13,WEEKDAY($G149,2))</f>
        <v>mardi</v>
      </c>
      <c r="I149" s="15" t="str">
        <f aca="false">IFERROR(INDEX(Reperes!$B$7:$B$28,MATCH($G149,Reperes!$A$7:$A$28,0)),"")</f>
        <v/>
      </c>
      <c r="J149" s="15" t="str">
        <f aca="false">IF(SUMPRODUCT(((Reperes!$F$7:$F$28=Reperes!$B$2)+(Reperes!$F$7:$F$28="Toutes"))*(Reperes!$G$7:$G$28&lt;=$G149)*(Reperes!$H$7:$H$28&gt;=$G149))&gt;0,"Vacances","")</f>
        <v/>
      </c>
      <c r="K149" s="16" t="str">
        <f aca="false">IF(AND(($E149&lt;&gt;"")=($I149&lt;&gt;""),$F149=$J149),"","Prudence : "&amp;IF(($E149&lt;&gt;"")&lt;&gt;($I149&lt;&gt;""),"statut ferie different. ","")&amp;IF($F149&lt;&gt;$J149,"statut vacances different.",""))</f>
        <v/>
      </c>
      <c r="L149" s="17"/>
      <c r="M149" s="18"/>
      <c r="N149" s="19" t="str">
        <f aca="false">IF(OR($L149="",$M149=""),"",$L149*$M149)</f>
        <v/>
      </c>
      <c r="O149" s="18"/>
      <c r="P149" s="20" t="str">
        <f aca="false">IF(OR($M149="",$O149=""),"",$O149/$M149-1)</f>
        <v/>
      </c>
    </row>
    <row r="150" customFormat="false" ht="15" hidden="false" customHeight="false" outlineLevel="0" collapsed="false">
      <c r="A150" s="14" t="n">
        <v>46533</v>
      </c>
      <c r="B150" s="15" t="str">
        <f aca="false">INDEX(Reperes!$L$7:$L$18,MONTH($A150))</f>
        <v>mai</v>
      </c>
      <c r="C150" s="15" t="str">
        <f aca="false">INDEX(Reperes!$J$7:$J$13,WEEKDAY($A150,2))</f>
        <v>mercredi</v>
      </c>
      <c r="D150" s="15" t="n">
        <f aca="false">WEEKNUM($A150,21)</f>
        <v>21</v>
      </c>
      <c r="E150" s="15" t="str">
        <f aca="false">IFERROR(INDEX(Reperes!$B$7:$B$28,MATCH($A150,Reperes!$A$7:$A$28,0)),"")</f>
        <v/>
      </c>
      <c r="F150" s="15" t="str">
        <f aca="false">IF(SUMPRODUCT(((Reperes!$F$7:$F$28=Reperes!$B$2)+(Reperes!$F$7:$F$28="Toutes"))*(Reperes!$G$7:$G$28&lt;=$A150)*(Reperes!$H$7:$H$28&gt;=$A150))&gt;0,"Vacances","")</f>
        <v/>
      </c>
      <c r="G150" s="14" t="n">
        <f aca="false">IF(YEAR($A150-364)=2026,$A150-364,$A150-371)</f>
        <v>46169</v>
      </c>
      <c r="H150" s="15" t="str">
        <f aca="false">INDEX(Reperes!$J$7:$J$13,WEEKDAY($G150,2))</f>
        <v>mercredi</v>
      </c>
      <c r="I150" s="15" t="str">
        <f aca="false">IFERROR(INDEX(Reperes!$B$7:$B$28,MATCH($G150,Reperes!$A$7:$A$28,0)),"")</f>
        <v/>
      </c>
      <c r="J150" s="15" t="str">
        <f aca="false">IF(SUMPRODUCT(((Reperes!$F$7:$F$28=Reperes!$B$2)+(Reperes!$F$7:$F$28="Toutes"))*(Reperes!$G$7:$G$28&lt;=$G150)*(Reperes!$H$7:$H$28&gt;=$G150))&gt;0,"Vacances","")</f>
        <v/>
      </c>
      <c r="K150" s="16" t="str">
        <f aca="false">IF(AND(($E150&lt;&gt;"")=($I150&lt;&gt;""),$F150=$J150),"","Prudence : "&amp;IF(($E150&lt;&gt;"")&lt;&gt;($I150&lt;&gt;""),"statut ferie different. ","")&amp;IF($F150&lt;&gt;$J150,"statut vacances different.",""))</f>
        <v/>
      </c>
      <c r="L150" s="17"/>
      <c r="M150" s="18"/>
      <c r="N150" s="19" t="str">
        <f aca="false">IF(OR($L150="",$M150=""),"",$L150*$M150)</f>
        <v/>
      </c>
      <c r="O150" s="18"/>
      <c r="P150" s="20" t="str">
        <f aca="false">IF(OR($M150="",$O150=""),"",$O150/$M150-1)</f>
        <v/>
      </c>
    </row>
    <row r="151" customFormat="false" ht="15" hidden="false" customHeight="false" outlineLevel="0" collapsed="false">
      <c r="A151" s="14" t="n">
        <v>46534</v>
      </c>
      <c r="B151" s="15" t="str">
        <f aca="false">INDEX(Reperes!$L$7:$L$18,MONTH($A151))</f>
        <v>mai</v>
      </c>
      <c r="C151" s="15" t="str">
        <f aca="false">INDEX(Reperes!$J$7:$J$13,WEEKDAY($A151,2))</f>
        <v>jeudi</v>
      </c>
      <c r="D151" s="15" t="n">
        <f aca="false">WEEKNUM($A151,21)</f>
        <v>21</v>
      </c>
      <c r="E151" s="15" t="str">
        <f aca="false">IFERROR(INDEX(Reperes!$B$7:$B$28,MATCH($A151,Reperes!$A$7:$A$28,0)),"")</f>
        <v/>
      </c>
      <c r="F151" s="15" t="str">
        <f aca="false">IF(SUMPRODUCT(((Reperes!$F$7:$F$28=Reperes!$B$2)+(Reperes!$F$7:$F$28="Toutes"))*(Reperes!$G$7:$G$28&lt;=$A151)*(Reperes!$H$7:$H$28&gt;=$A151))&gt;0,"Vacances","")</f>
        <v/>
      </c>
      <c r="G151" s="14" t="n">
        <f aca="false">IF(YEAR($A151-364)=2026,$A151-364,$A151-371)</f>
        <v>46170</v>
      </c>
      <c r="H151" s="15" t="str">
        <f aca="false">INDEX(Reperes!$J$7:$J$13,WEEKDAY($G151,2))</f>
        <v>jeudi</v>
      </c>
      <c r="I151" s="15" t="str">
        <f aca="false">IFERROR(INDEX(Reperes!$B$7:$B$28,MATCH($G151,Reperes!$A$7:$A$28,0)),"")</f>
        <v/>
      </c>
      <c r="J151" s="15" t="str">
        <f aca="false">IF(SUMPRODUCT(((Reperes!$F$7:$F$28=Reperes!$B$2)+(Reperes!$F$7:$F$28="Toutes"))*(Reperes!$G$7:$G$28&lt;=$G151)*(Reperes!$H$7:$H$28&gt;=$G151))&gt;0,"Vacances","")</f>
        <v/>
      </c>
      <c r="K151" s="16" t="str">
        <f aca="false">IF(AND(($E151&lt;&gt;"")=($I151&lt;&gt;""),$F151=$J151),"","Prudence : "&amp;IF(($E151&lt;&gt;"")&lt;&gt;($I151&lt;&gt;""),"statut ferie different. ","")&amp;IF($F151&lt;&gt;$J151,"statut vacances different.",""))</f>
        <v/>
      </c>
      <c r="L151" s="17"/>
      <c r="M151" s="18"/>
      <c r="N151" s="19" t="str">
        <f aca="false">IF(OR($L151="",$M151=""),"",$L151*$M151)</f>
        <v/>
      </c>
      <c r="O151" s="18"/>
      <c r="P151" s="20" t="str">
        <f aca="false">IF(OR($M151="",$O151=""),"",$O151/$M151-1)</f>
        <v/>
      </c>
    </row>
    <row r="152" customFormat="false" ht="15" hidden="false" customHeight="false" outlineLevel="0" collapsed="false">
      <c r="A152" s="14" t="n">
        <v>46535</v>
      </c>
      <c r="B152" s="15" t="str">
        <f aca="false">INDEX(Reperes!$L$7:$L$18,MONTH($A152))</f>
        <v>mai</v>
      </c>
      <c r="C152" s="15" t="str">
        <f aca="false">INDEX(Reperes!$J$7:$J$13,WEEKDAY($A152,2))</f>
        <v>vendredi</v>
      </c>
      <c r="D152" s="15" t="n">
        <f aca="false">WEEKNUM($A152,21)</f>
        <v>21</v>
      </c>
      <c r="E152" s="15" t="str">
        <f aca="false">IFERROR(INDEX(Reperes!$B$7:$B$28,MATCH($A152,Reperes!$A$7:$A$28,0)),"")</f>
        <v/>
      </c>
      <c r="F152" s="15" t="str">
        <f aca="false">IF(SUMPRODUCT(((Reperes!$F$7:$F$28=Reperes!$B$2)+(Reperes!$F$7:$F$28="Toutes"))*(Reperes!$G$7:$G$28&lt;=$A152)*(Reperes!$H$7:$H$28&gt;=$A152))&gt;0,"Vacances","")</f>
        <v/>
      </c>
      <c r="G152" s="14" t="n">
        <f aca="false">IF(YEAR($A152-364)=2026,$A152-364,$A152-371)</f>
        <v>46171</v>
      </c>
      <c r="H152" s="15" t="str">
        <f aca="false">INDEX(Reperes!$J$7:$J$13,WEEKDAY($G152,2))</f>
        <v>vendredi</v>
      </c>
      <c r="I152" s="15" t="str">
        <f aca="false">IFERROR(INDEX(Reperes!$B$7:$B$28,MATCH($G152,Reperes!$A$7:$A$28,0)),"")</f>
        <v/>
      </c>
      <c r="J152" s="15" t="str">
        <f aca="false">IF(SUMPRODUCT(((Reperes!$F$7:$F$28=Reperes!$B$2)+(Reperes!$F$7:$F$28="Toutes"))*(Reperes!$G$7:$G$28&lt;=$G152)*(Reperes!$H$7:$H$28&gt;=$G152))&gt;0,"Vacances","")</f>
        <v/>
      </c>
      <c r="K152" s="16" t="str">
        <f aca="false">IF(AND(($E152&lt;&gt;"")=($I152&lt;&gt;""),$F152=$J152),"","Prudence : "&amp;IF(($E152&lt;&gt;"")&lt;&gt;($I152&lt;&gt;""),"statut ferie different. ","")&amp;IF($F152&lt;&gt;$J152,"statut vacances different.",""))</f>
        <v/>
      </c>
      <c r="L152" s="17"/>
      <c r="M152" s="18"/>
      <c r="N152" s="19" t="str">
        <f aca="false">IF(OR($L152="",$M152=""),"",$L152*$M152)</f>
        <v/>
      </c>
      <c r="O152" s="18"/>
      <c r="P152" s="20" t="str">
        <f aca="false">IF(OR($M152="",$O152=""),"",$O152/$M152-1)</f>
        <v/>
      </c>
    </row>
    <row r="153" customFormat="false" ht="15" hidden="false" customHeight="false" outlineLevel="0" collapsed="false">
      <c r="A153" s="21" t="n">
        <v>46536</v>
      </c>
      <c r="B153" s="22" t="str">
        <f aca="false">INDEX(Reperes!$L$7:$L$18,MONTH($A153))</f>
        <v>mai</v>
      </c>
      <c r="C153" s="22" t="str">
        <f aca="false">INDEX(Reperes!$J$7:$J$13,WEEKDAY($A153,2))</f>
        <v>samedi</v>
      </c>
      <c r="D153" s="22" t="n">
        <f aca="false">WEEKNUM($A153,21)</f>
        <v>21</v>
      </c>
      <c r="E153" s="22" t="str">
        <f aca="false">IFERROR(INDEX(Reperes!$B$7:$B$28,MATCH($A153,Reperes!$A$7:$A$28,0)),"")</f>
        <v/>
      </c>
      <c r="F153" s="22" t="str">
        <f aca="false">IF(SUMPRODUCT(((Reperes!$F$7:$F$28=Reperes!$B$2)+(Reperes!$F$7:$F$28="Toutes"))*(Reperes!$G$7:$G$28&lt;=$A153)*(Reperes!$H$7:$H$28&gt;=$A153))&gt;0,"Vacances","")</f>
        <v/>
      </c>
      <c r="G153" s="21" t="n">
        <f aca="false">IF(YEAR($A153-364)=2026,$A153-364,$A153-371)</f>
        <v>46172</v>
      </c>
      <c r="H153" s="22" t="str">
        <f aca="false">INDEX(Reperes!$J$7:$J$13,WEEKDAY($G153,2))</f>
        <v>samedi</v>
      </c>
      <c r="I153" s="22" t="str">
        <f aca="false">IFERROR(INDEX(Reperes!$B$7:$B$28,MATCH($G153,Reperes!$A$7:$A$28,0)),"")</f>
        <v/>
      </c>
      <c r="J153" s="22" t="str">
        <f aca="false">IF(SUMPRODUCT(((Reperes!$F$7:$F$28=Reperes!$B$2)+(Reperes!$F$7:$F$28="Toutes"))*(Reperes!$G$7:$G$28&lt;=$G153)*(Reperes!$H$7:$H$28&gt;=$G153))&gt;0,"Vacances","")</f>
        <v/>
      </c>
      <c r="K153" s="23" t="str">
        <f aca="false">IF(AND(($E153&lt;&gt;"")=($I153&lt;&gt;""),$F153=$J153),"","Prudence : "&amp;IF(($E153&lt;&gt;"")&lt;&gt;($I153&lt;&gt;""),"statut ferie different. ","")&amp;IF($F153&lt;&gt;$J153,"statut vacances different.",""))</f>
        <v/>
      </c>
      <c r="L153" s="17"/>
      <c r="M153" s="18"/>
      <c r="N153" s="19" t="str">
        <f aca="false">IF(OR($L153="",$M153=""),"",$L153*$M153)</f>
        <v/>
      </c>
      <c r="O153" s="18"/>
      <c r="P153" s="20" t="str">
        <f aca="false">IF(OR($M153="",$O153=""),"",$O153/$M153-1)</f>
        <v/>
      </c>
    </row>
    <row r="154" customFormat="false" ht="15" hidden="false" customHeight="false" outlineLevel="0" collapsed="false">
      <c r="A154" s="21" t="n">
        <v>46537</v>
      </c>
      <c r="B154" s="22" t="str">
        <f aca="false">INDEX(Reperes!$L$7:$L$18,MONTH($A154))</f>
        <v>mai</v>
      </c>
      <c r="C154" s="22" t="str">
        <f aca="false">INDEX(Reperes!$J$7:$J$13,WEEKDAY($A154,2))</f>
        <v>dimanche</v>
      </c>
      <c r="D154" s="22" t="n">
        <f aca="false">WEEKNUM($A154,21)</f>
        <v>21</v>
      </c>
      <c r="E154" s="22" t="str">
        <f aca="false">IFERROR(INDEX(Reperes!$B$7:$B$28,MATCH($A154,Reperes!$A$7:$A$28,0)),"")</f>
        <v/>
      </c>
      <c r="F154" s="22" t="str">
        <f aca="false">IF(SUMPRODUCT(((Reperes!$F$7:$F$28=Reperes!$B$2)+(Reperes!$F$7:$F$28="Toutes"))*(Reperes!$G$7:$G$28&lt;=$A154)*(Reperes!$H$7:$H$28&gt;=$A154))&gt;0,"Vacances","")</f>
        <v/>
      </c>
      <c r="G154" s="21" t="n">
        <f aca="false">IF(YEAR($A154-364)=2026,$A154-364,$A154-371)</f>
        <v>46173</v>
      </c>
      <c r="H154" s="22" t="str">
        <f aca="false">INDEX(Reperes!$J$7:$J$13,WEEKDAY($G154,2))</f>
        <v>dimanche</v>
      </c>
      <c r="I154" s="22" t="str">
        <f aca="false">IFERROR(INDEX(Reperes!$B$7:$B$28,MATCH($G154,Reperes!$A$7:$A$28,0)),"")</f>
        <v/>
      </c>
      <c r="J154" s="22" t="str">
        <f aca="false">IF(SUMPRODUCT(((Reperes!$F$7:$F$28=Reperes!$B$2)+(Reperes!$F$7:$F$28="Toutes"))*(Reperes!$G$7:$G$28&lt;=$G154)*(Reperes!$H$7:$H$28&gt;=$G154))&gt;0,"Vacances","")</f>
        <v/>
      </c>
      <c r="K154" s="23" t="str">
        <f aca="false">IF(AND(($E154&lt;&gt;"")=($I154&lt;&gt;""),$F154=$J154),"","Prudence : "&amp;IF(($E154&lt;&gt;"")&lt;&gt;($I154&lt;&gt;""),"statut ferie different. ","")&amp;IF($F154&lt;&gt;$J154,"statut vacances different.",""))</f>
        <v/>
      </c>
      <c r="L154" s="17"/>
      <c r="M154" s="18"/>
      <c r="N154" s="19" t="str">
        <f aca="false">IF(OR($L154="",$M154=""),"",$L154*$M154)</f>
        <v/>
      </c>
      <c r="O154" s="18"/>
      <c r="P154" s="20" t="str">
        <f aca="false">IF(OR($M154="",$O154=""),"",$O154/$M154-1)</f>
        <v/>
      </c>
    </row>
    <row r="155" customFormat="false" ht="15" hidden="false" customHeight="false" outlineLevel="0" collapsed="false">
      <c r="A155" s="14" t="n">
        <v>46538</v>
      </c>
      <c r="B155" s="15" t="str">
        <f aca="false">INDEX(Reperes!$L$7:$L$18,MONTH($A155))</f>
        <v>mai</v>
      </c>
      <c r="C155" s="15" t="str">
        <f aca="false">INDEX(Reperes!$J$7:$J$13,WEEKDAY($A155,2))</f>
        <v>lundi</v>
      </c>
      <c r="D155" s="15" t="n">
        <f aca="false">WEEKNUM($A155,21)</f>
        <v>22</v>
      </c>
      <c r="E155" s="15" t="str">
        <f aca="false">IFERROR(INDEX(Reperes!$B$7:$B$28,MATCH($A155,Reperes!$A$7:$A$28,0)),"")</f>
        <v/>
      </c>
      <c r="F155" s="15" t="str">
        <f aca="false">IF(SUMPRODUCT(((Reperes!$F$7:$F$28=Reperes!$B$2)+(Reperes!$F$7:$F$28="Toutes"))*(Reperes!$G$7:$G$28&lt;=$A155)*(Reperes!$H$7:$H$28&gt;=$A155))&gt;0,"Vacances","")</f>
        <v/>
      </c>
      <c r="G155" s="14" t="n">
        <f aca="false">IF(YEAR($A155-364)=2026,$A155-364,$A155-371)</f>
        <v>46174</v>
      </c>
      <c r="H155" s="15" t="str">
        <f aca="false">INDEX(Reperes!$J$7:$J$13,WEEKDAY($G155,2))</f>
        <v>lundi</v>
      </c>
      <c r="I155" s="15" t="str">
        <f aca="false">IFERROR(INDEX(Reperes!$B$7:$B$28,MATCH($G155,Reperes!$A$7:$A$28,0)),"")</f>
        <v/>
      </c>
      <c r="J155" s="15" t="str">
        <f aca="false">IF(SUMPRODUCT(((Reperes!$F$7:$F$28=Reperes!$B$2)+(Reperes!$F$7:$F$28="Toutes"))*(Reperes!$G$7:$G$28&lt;=$G155)*(Reperes!$H$7:$H$28&gt;=$G155))&gt;0,"Vacances","")</f>
        <v/>
      </c>
      <c r="K155" s="16" t="str">
        <f aca="false">IF(AND(($E155&lt;&gt;"")=($I155&lt;&gt;""),$F155=$J155),"","Prudence : "&amp;IF(($E155&lt;&gt;"")&lt;&gt;($I155&lt;&gt;""),"statut ferie different. ","")&amp;IF($F155&lt;&gt;$J155,"statut vacances different.",""))</f>
        <v/>
      </c>
      <c r="L155" s="17"/>
      <c r="M155" s="18"/>
      <c r="N155" s="19" t="str">
        <f aca="false">IF(OR($L155="",$M155=""),"",$L155*$M155)</f>
        <v/>
      </c>
      <c r="O155" s="18"/>
      <c r="P155" s="20" t="str">
        <f aca="false">IF(OR($M155="",$O155=""),"",$O155/$M155-1)</f>
        <v/>
      </c>
    </row>
    <row r="156" customFormat="false" ht="15" hidden="false" customHeight="false" outlineLevel="0" collapsed="false">
      <c r="A156" s="14" t="n">
        <v>46539</v>
      </c>
      <c r="B156" s="15" t="str">
        <f aca="false">INDEX(Reperes!$L$7:$L$18,MONTH($A156))</f>
        <v>juin</v>
      </c>
      <c r="C156" s="15" t="str">
        <f aca="false">INDEX(Reperes!$J$7:$J$13,WEEKDAY($A156,2))</f>
        <v>mardi</v>
      </c>
      <c r="D156" s="15" t="n">
        <f aca="false">WEEKNUM($A156,21)</f>
        <v>22</v>
      </c>
      <c r="E156" s="15" t="str">
        <f aca="false">IFERROR(INDEX(Reperes!$B$7:$B$28,MATCH($A156,Reperes!$A$7:$A$28,0)),"")</f>
        <v/>
      </c>
      <c r="F156" s="15" t="str">
        <f aca="false">IF(SUMPRODUCT(((Reperes!$F$7:$F$28=Reperes!$B$2)+(Reperes!$F$7:$F$28="Toutes"))*(Reperes!$G$7:$G$28&lt;=$A156)*(Reperes!$H$7:$H$28&gt;=$A156))&gt;0,"Vacances","")</f>
        <v/>
      </c>
      <c r="G156" s="14" t="n">
        <f aca="false">IF(YEAR($A156-364)=2026,$A156-364,$A156-371)</f>
        <v>46175</v>
      </c>
      <c r="H156" s="15" t="str">
        <f aca="false">INDEX(Reperes!$J$7:$J$13,WEEKDAY($G156,2))</f>
        <v>mardi</v>
      </c>
      <c r="I156" s="15" t="str">
        <f aca="false">IFERROR(INDEX(Reperes!$B$7:$B$28,MATCH($G156,Reperes!$A$7:$A$28,0)),"")</f>
        <v/>
      </c>
      <c r="J156" s="15" t="str">
        <f aca="false">IF(SUMPRODUCT(((Reperes!$F$7:$F$28=Reperes!$B$2)+(Reperes!$F$7:$F$28="Toutes"))*(Reperes!$G$7:$G$28&lt;=$G156)*(Reperes!$H$7:$H$28&gt;=$G156))&gt;0,"Vacances","")</f>
        <v/>
      </c>
      <c r="K156" s="16" t="str">
        <f aca="false">IF(AND(($E156&lt;&gt;"")=($I156&lt;&gt;""),$F156=$J156),"","Prudence : "&amp;IF(($E156&lt;&gt;"")&lt;&gt;($I156&lt;&gt;""),"statut ferie different. ","")&amp;IF($F156&lt;&gt;$J156,"statut vacances different.",""))</f>
        <v/>
      </c>
      <c r="L156" s="17"/>
      <c r="M156" s="18"/>
      <c r="N156" s="19" t="str">
        <f aca="false">IF(OR($L156="",$M156=""),"",$L156*$M156)</f>
        <v/>
      </c>
      <c r="O156" s="18"/>
      <c r="P156" s="20" t="str">
        <f aca="false">IF(OR($M156="",$O156=""),"",$O156/$M156-1)</f>
        <v/>
      </c>
    </row>
    <row r="157" customFormat="false" ht="15" hidden="false" customHeight="false" outlineLevel="0" collapsed="false">
      <c r="A157" s="14" t="n">
        <v>46540</v>
      </c>
      <c r="B157" s="15" t="str">
        <f aca="false">INDEX(Reperes!$L$7:$L$18,MONTH($A157))</f>
        <v>juin</v>
      </c>
      <c r="C157" s="15" t="str">
        <f aca="false">INDEX(Reperes!$J$7:$J$13,WEEKDAY($A157,2))</f>
        <v>mercredi</v>
      </c>
      <c r="D157" s="15" t="n">
        <f aca="false">WEEKNUM($A157,21)</f>
        <v>22</v>
      </c>
      <c r="E157" s="15" t="str">
        <f aca="false">IFERROR(INDEX(Reperes!$B$7:$B$28,MATCH($A157,Reperes!$A$7:$A$28,0)),"")</f>
        <v/>
      </c>
      <c r="F157" s="15" t="str">
        <f aca="false">IF(SUMPRODUCT(((Reperes!$F$7:$F$28=Reperes!$B$2)+(Reperes!$F$7:$F$28="Toutes"))*(Reperes!$G$7:$G$28&lt;=$A157)*(Reperes!$H$7:$H$28&gt;=$A157))&gt;0,"Vacances","")</f>
        <v/>
      </c>
      <c r="G157" s="14" t="n">
        <f aca="false">IF(YEAR($A157-364)=2026,$A157-364,$A157-371)</f>
        <v>46176</v>
      </c>
      <c r="H157" s="15" t="str">
        <f aca="false">INDEX(Reperes!$J$7:$J$13,WEEKDAY($G157,2))</f>
        <v>mercredi</v>
      </c>
      <c r="I157" s="15" t="str">
        <f aca="false">IFERROR(INDEX(Reperes!$B$7:$B$28,MATCH($G157,Reperes!$A$7:$A$28,0)),"")</f>
        <v/>
      </c>
      <c r="J157" s="15" t="str">
        <f aca="false">IF(SUMPRODUCT(((Reperes!$F$7:$F$28=Reperes!$B$2)+(Reperes!$F$7:$F$28="Toutes"))*(Reperes!$G$7:$G$28&lt;=$G157)*(Reperes!$H$7:$H$28&gt;=$G157))&gt;0,"Vacances","")</f>
        <v/>
      </c>
      <c r="K157" s="16" t="str">
        <f aca="false">IF(AND(($E157&lt;&gt;"")=($I157&lt;&gt;""),$F157=$J157),"","Prudence : "&amp;IF(($E157&lt;&gt;"")&lt;&gt;($I157&lt;&gt;""),"statut ferie different. ","")&amp;IF($F157&lt;&gt;$J157,"statut vacances different.",""))</f>
        <v/>
      </c>
      <c r="L157" s="17"/>
      <c r="M157" s="18"/>
      <c r="N157" s="19" t="str">
        <f aca="false">IF(OR($L157="",$M157=""),"",$L157*$M157)</f>
        <v/>
      </c>
      <c r="O157" s="18"/>
      <c r="P157" s="20" t="str">
        <f aca="false">IF(OR($M157="",$O157=""),"",$O157/$M157-1)</f>
        <v/>
      </c>
    </row>
    <row r="158" customFormat="false" ht="15" hidden="false" customHeight="false" outlineLevel="0" collapsed="false">
      <c r="A158" s="14" t="n">
        <v>46541</v>
      </c>
      <c r="B158" s="15" t="str">
        <f aca="false">INDEX(Reperes!$L$7:$L$18,MONTH($A158))</f>
        <v>juin</v>
      </c>
      <c r="C158" s="15" t="str">
        <f aca="false">INDEX(Reperes!$J$7:$J$13,WEEKDAY($A158,2))</f>
        <v>jeudi</v>
      </c>
      <c r="D158" s="15" t="n">
        <f aca="false">WEEKNUM($A158,21)</f>
        <v>22</v>
      </c>
      <c r="E158" s="15" t="str">
        <f aca="false">IFERROR(INDEX(Reperes!$B$7:$B$28,MATCH($A158,Reperes!$A$7:$A$28,0)),"")</f>
        <v/>
      </c>
      <c r="F158" s="15" t="str">
        <f aca="false">IF(SUMPRODUCT(((Reperes!$F$7:$F$28=Reperes!$B$2)+(Reperes!$F$7:$F$28="Toutes"))*(Reperes!$G$7:$G$28&lt;=$A158)*(Reperes!$H$7:$H$28&gt;=$A158))&gt;0,"Vacances","")</f>
        <v/>
      </c>
      <c r="G158" s="14" t="n">
        <f aca="false">IF(YEAR($A158-364)=2026,$A158-364,$A158-371)</f>
        <v>46177</v>
      </c>
      <c r="H158" s="15" t="str">
        <f aca="false">INDEX(Reperes!$J$7:$J$13,WEEKDAY($G158,2))</f>
        <v>jeudi</v>
      </c>
      <c r="I158" s="15" t="str">
        <f aca="false">IFERROR(INDEX(Reperes!$B$7:$B$28,MATCH($G158,Reperes!$A$7:$A$28,0)),"")</f>
        <v/>
      </c>
      <c r="J158" s="15" t="str">
        <f aca="false">IF(SUMPRODUCT(((Reperes!$F$7:$F$28=Reperes!$B$2)+(Reperes!$F$7:$F$28="Toutes"))*(Reperes!$G$7:$G$28&lt;=$G158)*(Reperes!$H$7:$H$28&gt;=$G158))&gt;0,"Vacances","")</f>
        <v/>
      </c>
      <c r="K158" s="16" t="str">
        <f aca="false">IF(AND(($E158&lt;&gt;"")=($I158&lt;&gt;""),$F158=$J158),"","Prudence : "&amp;IF(($E158&lt;&gt;"")&lt;&gt;($I158&lt;&gt;""),"statut ferie different. ","")&amp;IF($F158&lt;&gt;$J158,"statut vacances different.",""))</f>
        <v/>
      </c>
      <c r="L158" s="17"/>
      <c r="M158" s="18"/>
      <c r="N158" s="19" t="str">
        <f aca="false">IF(OR($L158="",$M158=""),"",$L158*$M158)</f>
        <v/>
      </c>
      <c r="O158" s="18"/>
      <c r="P158" s="20" t="str">
        <f aca="false">IF(OR($M158="",$O158=""),"",$O158/$M158-1)</f>
        <v/>
      </c>
    </row>
    <row r="159" customFormat="false" ht="15" hidden="false" customHeight="false" outlineLevel="0" collapsed="false">
      <c r="A159" s="14" t="n">
        <v>46542</v>
      </c>
      <c r="B159" s="15" t="str">
        <f aca="false">INDEX(Reperes!$L$7:$L$18,MONTH($A159))</f>
        <v>juin</v>
      </c>
      <c r="C159" s="15" t="str">
        <f aca="false">INDEX(Reperes!$J$7:$J$13,WEEKDAY($A159,2))</f>
        <v>vendredi</v>
      </c>
      <c r="D159" s="15" t="n">
        <f aca="false">WEEKNUM($A159,21)</f>
        <v>22</v>
      </c>
      <c r="E159" s="15" t="str">
        <f aca="false">IFERROR(INDEX(Reperes!$B$7:$B$28,MATCH($A159,Reperes!$A$7:$A$28,0)),"")</f>
        <v/>
      </c>
      <c r="F159" s="15" t="str">
        <f aca="false">IF(SUMPRODUCT(((Reperes!$F$7:$F$28=Reperes!$B$2)+(Reperes!$F$7:$F$28="Toutes"))*(Reperes!$G$7:$G$28&lt;=$A159)*(Reperes!$H$7:$H$28&gt;=$A159))&gt;0,"Vacances","")</f>
        <v/>
      </c>
      <c r="G159" s="14" t="n">
        <f aca="false">IF(YEAR($A159-364)=2026,$A159-364,$A159-371)</f>
        <v>46178</v>
      </c>
      <c r="H159" s="15" t="str">
        <f aca="false">INDEX(Reperes!$J$7:$J$13,WEEKDAY($G159,2))</f>
        <v>vendredi</v>
      </c>
      <c r="I159" s="15" t="str">
        <f aca="false">IFERROR(INDEX(Reperes!$B$7:$B$28,MATCH($G159,Reperes!$A$7:$A$28,0)),"")</f>
        <v/>
      </c>
      <c r="J159" s="15" t="str">
        <f aca="false">IF(SUMPRODUCT(((Reperes!$F$7:$F$28=Reperes!$B$2)+(Reperes!$F$7:$F$28="Toutes"))*(Reperes!$G$7:$G$28&lt;=$G159)*(Reperes!$H$7:$H$28&gt;=$G159))&gt;0,"Vacances","")</f>
        <v/>
      </c>
      <c r="K159" s="16" t="str">
        <f aca="false">IF(AND(($E159&lt;&gt;"")=($I159&lt;&gt;""),$F159=$J159),"","Prudence : "&amp;IF(($E159&lt;&gt;"")&lt;&gt;($I159&lt;&gt;""),"statut ferie different. ","")&amp;IF($F159&lt;&gt;$J159,"statut vacances different.",""))</f>
        <v/>
      </c>
      <c r="L159" s="17"/>
      <c r="M159" s="18"/>
      <c r="N159" s="19" t="str">
        <f aca="false">IF(OR($L159="",$M159=""),"",$L159*$M159)</f>
        <v/>
      </c>
      <c r="O159" s="18"/>
      <c r="P159" s="20" t="str">
        <f aca="false">IF(OR($M159="",$O159=""),"",$O159/$M159-1)</f>
        <v/>
      </c>
    </row>
    <row r="160" customFormat="false" ht="15" hidden="false" customHeight="false" outlineLevel="0" collapsed="false">
      <c r="A160" s="21" t="n">
        <v>46543</v>
      </c>
      <c r="B160" s="22" t="str">
        <f aca="false">INDEX(Reperes!$L$7:$L$18,MONTH($A160))</f>
        <v>juin</v>
      </c>
      <c r="C160" s="22" t="str">
        <f aca="false">INDEX(Reperes!$J$7:$J$13,WEEKDAY($A160,2))</f>
        <v>samedi</v>
      </c>
      <c r="D160" s="22" t="n">
        <f aca="false">WEEKNUM($A160,21)</f>
        <v>22</v>
      </c>
      <c r="E160" s="22" t="str">
        <f aca="false">IFERROR(INDEX(Reperes!$B$7:$B$28,MATCH($A160,Reperes!$A$7:$A$28,0)),"")</f>
        <v/>
      </c>
      <c r="F160" s="22" t="str">
        <f aca="false">IF(SUMPRODUCT(((Reperes!$F$7:$F$28=Reperes!$B$2)+(Reperes!$F$7:$F$28="Toutes"))*(Reperes!$G$7:$G$28&lt;=$A160)*(Reperes!$H$7:$H$28&gt;=$A160))&gt;0,"Vacances","")</f>
        <v/>
      </c>
      <c r="G160" s="21" t="n">
        <f aca="false">IF(YEAR($A160-364)=2026,$A160-364,$A160-371)</f>
        <v>46179</v>
      </c>
      <c r="H160" s="22" t="str">
        <f aca="false">INDEX(Reperes!$J$7:$J$13,WEEKDAY($G160,2))</f>
        <v>samedi</v>
      </c>
      <c r="I160" s="22" t="str">
        <f aca="false">IFERROR(INDEX(Reperes!$B$7:$B$28,MATCH($G160,Reperes!$A$7:$A$28,0)),"")</f>
        <v/>
      </c>
      <c r="J160" s="22" t="str">
        <f aca="false">IF(SUMPRODUCT(((Reperes!$F$7:$F$28=Reperes!$B$2)+(Reperes!$F$7:$F$28="Toutes"))*(Reperes!$G$7:$G$28&lt;=$G160)*(Reperes!$H$7:$H$28&gt;=$G160))&gt;0,"Vacances","")</f>
        <v/>
      </c>
      <c r="K160" s="23" t="str">
        <f aca="false">IF(AND(($E160&lt;&gt;"")=($I160&lt;&gt;""),$F160=$J160),"","Prudence : "&amp;IF(($E160&lt;&gt;"")&lt;&gt;($I160&lt;&gt;""),"statut ferie different. ","")&amp;IF($F160&lt;&gt;$J160,"statut vacances different.",""))</f>
        <v/>
      </c>
      <c r="L160" s="17"/>
      <c r="M160" s="18"/>
      <c r="N160" s="19" t="str">
        <f aca="false">IF(OR($L160="",$M160=""),"",$L160*$M160)</f>
        <v/>
      </c>
      <c r="O160" s="18"/>
      <c r="P160" s="20" t="str">
        <f aca="false">IF(OR($M160="",$O160=""),"",$O160/$M160-1)</f>
        <v/>
      </c>
    </row>
    <row r="161" customFormat="false" ht="15" hidden="false" customHeight="false" outlineLevel="0" collapsed="false">
      <c r="A161" s="21" t="n">
        <v>46544</v>
      </c>
      <c r="B161" s="22" t="str">
        <f aca="false">INDEX(Reperes!$L$7:$L$18,MONTH($A161))</f>
        <v>juin</v>
      </c>
      <c r="C161" s="22" t="str">
        <f aca="false">INDEX(Reperes!$J$7:$J$13,WEEKDAY($A161,2))</f>
        <v>dimanche</v>
      </c>
      <c r="D161" s="22" t="n">
        <f aca="false">WEEKNUM($A161,21)</f>
        <v>22</v>
      </c>
      <c r="E161" s="22" t="str">
        <f aca="false">IFERROR(INDEX(Reperes!$B$7:$B$28,MATCH($A161,Reperes!$A$7:$A$28,0)),"")</f>
        <v/>
      </c>
      <c r="F161" s="22" t="str">
        <f aca="false">IF(SUMPRODUCT(((Reperes!$F$7:$F$28=Reperes!$B$2)+(Reperes!$F$7:$F$28="Toutes"))*(Reperes!$G$7:$G$28&lt;=$A161)*(Reperes!$H$7:$H$28&gt;=$A161))&gt;0,"Vacances","")</f>
        <v/>
      </c>
      <c r="G161" s="21" t="n">
        <f aca="false">IF(YEAR($A161-364)=2026,$A161-364,$A161-371)</f>
        <v>46180</v>
      </c>
      <c r="H161" s="22" t="str">
        <f aca="false">INDEX(Reperes!$J$7:$J$13,WEEKDAY($G161,2))</f>
        <v>dimanche</v>
      </c>
      <c r="I161" s="22" t="str">
        <f aca="false">IFERROR(INDEX(Reperes!$B$7:$B$28,MATCH($G161,Reperes!$A$7:$A$28,0)),"")</f>
        <v/>
      </c>
      <c r="J161" s="22" t="str">
        <f aca="false">IF(SUMPRODUCT(((Reperes!$F$7:$F$28=Reperes!$B$2)+(Reperes!$F$7:$F$28="Toutes"))*(Reperes!$G$7:$G$28&lt;=$G161)*(Reperes!$H$7:$H$28&gt;=$G161))&gt;0,"Vacances","")</f>
        <v/>
      </c>
      <c r="K161" s="23" t="str">
        <f aca="false">IF(AND(($E161&lt;&gt;"")=($I161&lt;&gt;""),$F161=$J161),"","Prudence : "&amp;IF(($E161&lt;&gt;"")&lt;&gt;($I161&lt;&gt;""),"statut ferie different. ","")&amp;IF($F161&lt;&gt;$J161,"statut vacances different.",""))</f>
        <v/>
      </c>
      <c r="L161" s="17"/>
      <c r="M161" s="18"/>
      <c r="N161" s="19" t="str">
        <f aca="false">IF(OR($L161="",$M161=""),"",$L161*$M161)</f>
        <v/>
      </c>
      <c r="O161" s="18"/>
      <c r="P161" s="20" t="str">
        <f aca="false">IF(OR($M161="",$O161=""),"",$O161/$M161-1)</f>
        <v/>
      </c>
    </row>
    <row r="162" customFormat="false" ht="15" hidden="false" customHeight="false" outlineLevel="0" collapsed="false">
      <c r="A162" s="14" t="n">
        <v>46545</v>
      </c>
      <c r="B162" s="15" t="str">
        <f aca="false">INDEX(Reperes!$L$7:$L$18,MONTH($A162))</f>
        <v>juin</v>
      </c>
      <c r="C162" s="15" t="str">
        <f aca="false">INDEX(Reperes!$J$7:$J$13,WEEKDAY($A162,2))</f>
        <v>lundi</v>
      </c>
      <c r="D162" s="15" t="n">
        <f aca="false">WEEKNUM($A162,21)</f>
        <v>23</v>
      </c>
      <c r="E162" s="15" t="str">
        <f aca="false">IFERROR(INDEX(Reperes!$B$7:$B$28,MATCH($A162,Reperes!$A$7:$A$28,0)),"")</f>
        <v/>
      </c>
      <c r="F162" s="15" t="str">
        <f aca="false">IF(SUMPRODUCT(((Reperes!$F$7:$F$28=Reperes!$B$2)+(Reperes!$F$7:$F$28="Toutes"))*(Reperes!$G$7:$G$28&lt;=$A162)*(Reperes!$H$7:$H$28&gt;=$A162))&gt;0,"Vacances","")</f>
        <v/>
      </c>
      <c r="G162" s="14" t="n">
        <f aca="false">IF(YEAR($A162-364)=2026,$A162-364,$A162-371)</f>
        <v>46181</v>
      </c>
      <c r="H162" s="15" t="str">
        <f aca="false">INDEX(Reperes!$J$7:$J$13,WEEKDAY($G162,2))</f>
        <v>lundi</v>
      </c>
      <c r="I162" s="15" t="str">
        <f aca="false">IFERROR(INDEX(Reperes!$B$7:$B$28,MATCH($G162,Reperes!$A$7:$A$28,0)),"")</f>
        <v/>
      </c>
      <c r="J162" s="15" t="str">
        <f aca="false">IF(SUMPRODUCT(((Reperes!$F$7:$F$28=Reperes!$B$2)+(Reperes!$F$7:$F$28="Toutes"))*(Reperes!$G$7:$G$28&lt;=$G162)*(Reperes!$H$7:$H$28&gt;=$G162))&gt;0,"Vacances","")</f>
        <v/>
      </c>
      <c r="K162" s="16" t="str">
        <f aca="false">IF(AND(($E162&lt;&gt;"")=($I162&lt;&gt;""),$F162=$J162),"","Prudence : "&amp;IF(($E162&lt;&gt;"")&lt;&gt;($I162&lt;&gt;""),"statut ferie different. ","")&amp;IF($F162&lt;&gt;$J162,"statut vacances different.",""))</f>
        <v/>
      </c>
      <c r="L162" s="17"/>
      <c r="M162" s="18"/>
      <c r="N162" s="19" t="str">
        <f aca="false">IF(OR($L162="",$M162=""),"",$L162*$M162)</f>
        <v/>
      </c>
      <c r="O162" s="18"/>
      <c r="P162" s="20" t="str">
        <f aca="false">IF(OR($M162="",$O162=""),"",$O162/$M162-1)</f>
        <v/>
      </c>
    </row>
    <row r="163" customFormat="false" ht="15" hidden="false" customHeight="false" outlineLevel="0" collapsed="false">
      <c r="A163" s="14" t="n">
        <v>46546</v>
      </c>
      <c r="B163" s="15" t="str">
        <f aca="false">INDEX(Reperes!$L$7:$L$18,MONTH($A163))</f>
        <v>juin</v>
      </c>
      <c r="C163" s="15" t="str">
        <f aca="false">INDEX(Reperes!$J$7:$J$13,WEEKDAY($A163,2))</f>
        <v>mardi</v>
      </c>
      <c r="D163" s="15" t="n">
        <f aca="false">WEEKNUM($A163,21)</f>
        <v>23</v>
      </c>
      <c r="E163" s="15" t="str">
        <f aca="false">IFERROR(INDEX(Reperes!$B$7:$B$28,MATCH($A163,Reperes!$A$7:$A$28,0)),"")</f>
        <v/>
      </c>
      <c r="F163" s="15" t="str">
        <f aca="false">IF(SUMPRODUCT(((Reperes!$F$7:$F$28=Reperes!$B$2)+(Reperes!$F$7:$F$28="Toutes"))*(Reperes!$G$7:$G$28&lt;=$A163)*(Reperes!$H$7:$H$28&gt;=$A163))&gt;0,"Vacances","")</f>
        <v/>
      </c>
      <c r="G163" s="14" t="n">
        <f aca="false">IF(YEAR($A163-364)=2026,$A163-364,$A163-371)</f>
        <v>46182</v>
      </c>
      <c r="H163" s="15" t="str">
        <f aca="false">INDEX(Reperes!$J$7:$J$13,WEEKDAY($G163,2))</f>
        <v>mardi</v>
      </c>
      <c r="I163" s="15" t="str">
        <f aca="false">IFERROR(INDEX(Reperes!$B$7:$B$28,MATCH($G163,Reperes!$A$7:$A$28,0)),"")</f>
        <v/>
      </c>
      <c r="J163" s="15" t="str">
        <f aca="false">IF(SUMPRODUCT(((Reperes!$F$7:$F$28=Reperes!$B$2)+(Reperes!$F$7:$F$28="Toutes"))*(Reperes!$G$7:$G$28&lt;=$G163)*(Reperes!$H$7:$H$28&gt;=$G163))&gt;0,"Vacances","")</f>
        <v/>
      </c>
      <c r="K163" s="16" t="str">
        <f aca="false">IF(AND(($E163&lt;&gt;"")=($I163&lt;&gt;""),$F163=$J163),"","Prudence : "&amp;IF(($E163&lt;&gt;"")&lt;&gt;($I163&lt;&gt;""),"statut ferie different. ","")&amp;IF($F163&lt;&gt;$J163,"statut vacances different.",""))</f>
        <v/>
      </c>
      <c r="L163" s="17"/>
      <c r="M163" s="18"/>
      <c r="N163" s="19" t="str">
        <f aca="false">IF(OR($L163="",$M163=""),"",$L163*$M163)</f>
        <v/>
      </c>
      <c r="O163" s="18"/>
      <c r="P163" s="20" t="str">
        <f aca="false">IF(OR($M163="",$O163=""),"",$O163/$M163-1)</f>
        <v/>
      </c>
    </row>
    <row r="164" customFormat="false" ht="15" hidden="false" customHeight="false" outlineLevel="0" collapsed="false">
      <c r="A164" s="14" t="n">
        <v>46547</v>
      </c>
      <c r="B164" s="15" t="str">
        <f aca="false">INDEX(Reperes!$L$7:$L$18,MONTH($A164))</f>
        <v>juin</v>
      </c>
      <c r="C164" s="15" t="str">
        <f aca="false">INDEX(Reperes!$J$7:$J$13,WEEKDAY($A164,2))</f>
        <v>mercredi</v>
      </c>
      <c r="D164" s="15" t="n">
        <f aca="false">WEEKNUM($A164,21)</f>
        <v>23</v>
      </c>
      <c r="E164" s="15" t="str">
        <f aca="false">IFERROR(INDEX(Reperes!$B$7:$B$28,MATCH($A164,Reperes!$A$7:$A$28,0)),"")</f>
        <v/>
      </c>
      <c r="F164" s="15" t="str">
        <f aca="false">IF(SUMPRODUCT(((Reperes!$F$7:$F$28=Reperes!$B$2)+(Reperes!$F$7:$F$28="Toutes"))*(Reperes!$G$7:$G$28&lt;=$A164)*(Reperes!$H$7:$H$28&gt;=$A164))&gt;0,"Vacances","")</f>
        <v/>
      </c>
      <c r="G164" s="14" t="n">
        <f aca="false">IF(YEAR($A164-364)=2026,$A164-364,$A164-371)</f>
        <v>46183</v>
      </c>
      <c r="H164" s="15" t="str">
        <f aca="false">INDEX(Reperes!$J$7:$J$13,WEEKDAY($G164,2))</f>
        <v>mercredi</v>
      </c>
      <c r="I164" s="15" t="str">
        <f aca="false">IFERROR(INDEX(Reperes!$B$7:$B$28,MATCH($G164,Reperes!$A$7:$A$28,0)),"")</f>
        <v/>
      </c>
      <c r="J164" s="15" t="str">
        <f aca="false">IF(SUMPRODUCT(((Reperes!$F$7:$F$28=Reperes!$B$2)+(Reperes!$F$7:$F$28="Toutes"))*(Reperes!$G$7:$G$28&lt;=$G164)*(Reperes!$H$7:$H$28&gt;=$G164))&gt;0,"Vacances","")</f>
        <v/>
      </c>
      <c r="K164" s="16" t="str">
        <f aca="false">IF(AND(($E164&lt;&gt;"")=($I164&lt;&gt;""),$F164=$J164),"","Prudence : "&amp;IF(($E164&lt;&gt;"")&lt;&gt;($I164&lt;&gt;""),"statut ferie different. ","")&amp;IF($F164&lt;&gt;$J164,"statut vacances different.",""))</f>
        <v/>
      </c>
      <c r="L164" s="17"/>
      <c r="M164" s="18"/>
      <c r="N164" s="19" t="str">
        <f aca="false">IF(OR($L164="",$M164=""),"",$L164*$M164)</f>
        <v/>
      </c>
      <c r="O164" s="18"/>
      <c r="P164" s="20" t="str">
        <f aca="false">IF(OR($M164="",$O164=""),"",$O164/$M164-1)</f>
        <v/>
      </c>
    </row>
    <row r="165" customFormat="false" ht="15" hidden="false" customHeight="false" outlineLevel="0" collapsed="false">
      <c r="A165" s="14" t="n">
        <v>46548</v>
      </c>
      <c r="B165" s="15" t="str">
        <f aca="false">INDEX(Reperes!$L$7:$L$18,MONTH($A165))</f>
        <v>juin</v>
      </c>
      <c r="C165" s="15" t="str">
        <f aca="false">INDEX(Reperes!$J$7:$J$13,WEEKDAY($A165,2))</f>
        <v>jeudi</v>
      </c>
      <c r="D165" s="15" t="n">
        <f aca="false">WEEKNUM($A165,21)</f>
        <v>23</v>
      </c>
      <c r="E165" s="15" t="str">
        <f aca="false">IFERROR(INDEX(Reperes!$B$7:$B$28,MATCH($A165,Reperes!$A$7:$A$28,0)),"")</f>
        <v/>
      </c>
      <c r="F165" s="15" t="str">
        <f aca="false">IF(SUMPRODUCT(((Reperes!$F$7:$F$28=Reperes!$B$2)+(Reperes!$F$7:$F$28="Toutes"))*(Reperes!$G$7:$G$28&lt;=$A165)*(Reperes!$H$7:$H$28&gt;=$A165))&gt;0,"Vacances","")</f>
        <v/>
      </c>
      <c r="G165" s="14" t="n">
        <f aca="false">IF(YEAR($A165-364)=2026,$A165-364,$A165-371)</f>
        <v>46184</v>
      </c>
      <c r="H165" s="15" t="str">
        <f aca="false">INDEX(Reperes!$J$7:$J$13,WEEKDAY($G165,2))</f>
        <v>jeudi</v>
      </c>
      <c r="I165" s="15" t="str">
        <f aca="false">IFERROR(INDEX(Reperes!$B$7:$B$28,MATCH($G165,Reperes!$A$7:$A$28,0)),"")</f>
        <v/>
      </c>
      <c r="J165" s="15" t="str">
        <f aca="false">IF(SUMPRODUCT(((Reperes!$F$7:$F$28=Reperes!$B$2)+(Reperes!$F$7:$F$28="Toutes"))*(Reperes!$G$7:$G$28&lt;=$G165)*(Reperes!$H$7:$H$28&gt;=$G165))&gt;0,"Vacances","")</f>
        <v/>
      </c>
      <c r="K165" s="16" t="str">
        <f aca="false">IF(AND(($E165&lt;&gt;"")=($I165&lt;&gt;""),$F165=$J165),"","Prudence : "&amp;IF(($E165&lt;&gt;"")&lt;&gt;($I165&lt;&gt;""),"statut ferie different. ","")&amp;IF($F165&lt;&gt;$J165,"statut vacances different.",""))</f>
        <v/>
      </c>
      <c r="L165" s="17"/>
      <c r="M165" s="18"/>
      <c r="N165" s="19" t="str">
        <f aca="false">IF(OR($L165="",$M165=""),"",$L165*$M165)</f>
        <v/>
      </c>
      <c r="O165" s="18"/>
      <c r="P165" s="20" t="str">
        <f aca="false">IF(OR($M165="",$O165=""),"",$O165/$M165-1)</f>
        <v/>
      </c>
    </row>
    <row r="166" customFormat="false" ht="15" hidden="false" customHeight="false" outlineLevel="0" collapsed="false">
      <c r="A166" s="14" t="n">
        <v>46549</v>
      </c>
      <c r="B166" s="15" t="str">
        <f aca="false">INDEX(Reperes!$L$7:$L$18,MONTH($A166))</f>
        <v>juin</v>
      </c>
      <c r="C166" s="15" t="str">
        <f aca="false">INDEX(Reperes!$J$7:$J$13,WEEKDAY($A166,2))</f>
        <v>vendredi</v>
      </c>
      <c r="D166" s="15" t="n">
        <f aca="false">WEEKNUM($A166,21)</f>
        <v>23</v>
      </c>
      <c r="E166" s="15" t="str">
        <f aca="false">IFERROR(INDEX(Reperes!$B$7:$B$28,MATCH($A166,Reperes!$A$7:$A$28,0)),"")</f>
        <v/>
      </c>
      <c r="F166" s="15" t="str">
        <f aca="false">IF(SUMPRODUCT(((Reperes!$F$7:$F$28=Reperes!$B$2)+(Reperes!$F$7:$F$28="Toutes"))*(Reperes!$G$7:$G$28&lt;=$A166)*(Reperes!$H$7:$H$28&gt;=$A166))&gt;0,"Vacances","")</f>
        <v/>
      </c>
      <c r="G166" s="14" t="n">
        <f aca="false">IF(YEAR($A166-364)=2026,$A166-364,$A166-371)</f>
        <v>46185</v>
      </c>
      <c r="H166" s="15" t="str">
        <f aca="false">INDEX(Reperes!$J$7:$J$13,WEEKDAY($G166,2))</f>
        <v>vendredi</v>
      </c>
      <c r="I166" s="15" t="str">
        <f aca="false">IFERROR(INDEX(Reperes!$B$7:$B$28,MATCH($G166,Reperes!$A$7:$A$28,0)),"")</f>
        <v/>
      </c>
      <c r="J166" s="15" t="str">
        <f aca="false">IF(SUMPRODUCT(((Reperes!$F$7:$F$28=Reperes!$B$2)+(Reperes!$F$7:$F$28="Toutes"))*(Reperes!$G$7:$G$28&lt;=$G166)*(Reperes!$H$7:$H$28&gt;=$G166))&gt;0,"Vacances","")</f>
        <v/>
      </c>
      <c r="K166" s="16" t="str">
        <f aca="false">IF(AND(($E166&lt;&gt;"")=($I166&lt;&gt;""),$F166=$J166),"","Prudence : "&amp;IF(($E166&lt;&gt;"")&lt;&gt;($I166&lt;&gt;""),"statut ferie different. ","")&amp;IF($F166&lt;&gt;$J166,"statut vacances different.",""))</f>
        <v/>
      </c>
      <c r="L166" s="17"/>
      <c r="M166" s="18"/>
      <c r="N166" s="19" t="str">
        <f aca="false">IF(OR($L166="",$M166=""),"",$L166*$M166)</f>
        <v/>
      </c>
      <c r="O166" s="18"/>
      <c r="P166" s="20" t="str">
        <f aca="false">IF(OR($M166="",$O166=""),"",$O166/$M166-1)</f>
        <v/>
      </c>
    </row>
    <row r="167" customFormat="false" ht="15" hidden="false" customHeight="false" outlineLevel="0" collapsed="false">
      <c r="A167" s="21" t="n">
        <v>46550</v>
      </c>
      <c r="B167" s="22" t="str">
        <f aca="false">INDEX(Reperes!$L$7:$L$18,MONTH($A167))</f>
        <v>juin</v>
      </c>
      <c r="C167" s="22" t="str">
        <f aca="false">INDEX(Reperes!$J$7:$J$13,WEEKDAY($A167,2))</f>
        <v>samedi</v>
      </c>
      <c r="D167" s="22" t="n">
        <f aca="false">WEEKNUM($A167,21)</f>
        <v>23</v>
      </c>
      <c r="E167" s="22" t="str">
        <f aca="false">IFERROR(INDEX(Reperes!$B$7:$B$28,MATCH($A167,Reperes!$A$7:$A$28,0)),"")</f>
        <v/>
      </c>
      <c r="F167" s="22" t="str">
        <f aca="false">IF(SUMPRODUCT(((Reperes!$F$7:$F$28=Reperes!$B$2)+(Reperes!$F$7:$F$28="Toutes"))*(Reperes!$G$7:$G$28&lt;=$A167)*(Reperes!$H$7:$H$28&gt;=$A167))&gt;0,"Vacances","")</f>
        <v/>
      </c>
      <c r="G167" s="21" t="n">
        <f aca="false">IF(YEAR($A167-364)=2026,$A167-364,$A167-371)</f>
        <v>46186</v>
      </c>
      <c r="H167" s="22" t="str">
        <f aca="false">INDEX(Reperes!$J$7:$J$13,WEEKDAY($G167,2))</f>
        <v>samedi</v>
      </c>
      <c r="I167" s="22" t="str">
        <f aca="false">IFERROR(INDEX(Reperes!$B$7:$B$28,MATCH($G167,Reperes!$A$7:$A$28,0)),"")</f>
        <v/>
      </c>
      <c r="J167" s="22" t="str">
        <f aca="false">IF(SUMPRODUCT(((Reperes!$F$7:$F$28=Reperes!$B$2)+(Reperes!$F$7:$F$28="Toutes"))*(Reperes!$G$7:$G$28&lt;=$G167)*(Reperes!$H$7:$H$28&gt;=$G167))&gt;0,"Vacances","")</f>
        <v/>
      </c>
      <c r="K167" s="23" t="str">
        <f aca="false">IF(AND(($E167&lt;&gt;"")=($I167&lt;&gt;""),$F167=$J167),"","Prudence : "&amp;IF(($E167&lt;&gt;"")&lt;&gt;($I167&lt;&gt;""),"statut ferie different. ","")&amp;IF($F167&lt;&gt;$J167,"statut vacances different.",""))</f>
        <v/>
      </c>
      <c r="L167" s="17"/>
      <c r="M167" s="18"/>
      <c r="N167" s="19" t="str">
        <f aca="false">IF(OR($L167="",$M167=""),"",$L167*$M167)</f>
        <v/>
      </c>
      <c r="O167" s="18"/>
      <c r="P167" s="20" t="str">
        <f aca="false">IF(OR($M167="",$O167=""),"",$O167/$M167-1)</f>
        <v/>
      </c>
    </row>
    <row r="168" customFormat="false" ht="15" hidden="false" customHeight="false" outlineLevel="0" collapsed="false">
      <c r="A168" s="21" t="n">
        <v>46551</v>
      </c>
      <c r="B168" s="22" t="str">
        <f aca="false">INDEX(Reperes!$L$7:$L$18,MONTH($A168))</f>
        <v>juin</v>
      </c>
      <c r="C168" s="22" t="str">
        <f aca="false">INDEX(Reperes!$J$7:$J$13,WEEKDAY($A168,2))</f>
        <v>dimanche</v>
      </c>
      <c r="D168" s="22" t="n">
        <f aca="false">WEEKNUM($A168,21)</f>
        <v>23</v>
      </c>
      <c r="E168" s="22" t="str">
        <f aca="false">IFERROR(INDEX(Reperes!$B$7:$B$28,MATCH($A168,Reperes!$A$7:$A$28,0)),"")</f>
        <v/>
      </c>
      <c r="F168" s="22" t="str">
        <f aca="false">IF(SUMPRODUCT(((Reperes!$F$7:$F$28=Reperes!$B$2)+(Reperes!$F$7:$F$28="Toutes"))*(Reperes!$G$7:$G$28&lt;=$A168)*(Reperes!$H$7:$H$28&gt;=$A168))&gt;0,"Vacances","")</f>
        <v/>
      </c>
      <c r="G168" s="21" t="n">
        <f aca="false">IF(YEAR($A168-364)=2026,$A168-364,$A168-371)</f>
        <v>46187</v>
      </c>
      <c r="H168" s="22" t="str">
        <f aca="false">INDEX(Reperes!$J$7:$J$13,WEEKDAY($G168,2))</f>
        <v>dimanche</v>
      </c>
      <c r="I168" s="22" t="str">
        <f aca="false">IFERROR(INDEX(Reperes!$B$7:$B$28,MATCH($G168,Reperes!$A$7:$A$28,0)),"")</f>
        <v/>
      </c>
      <c r="J168" s="22" t="str">
        <f aca="false">IF(SUMPRODUCT(((Reperes!$F$7:$F$28=Reperes!$B$2)+(Reperes!$F$7:$F$28="Toutes"))*(Reperes!$G$7:$G$28&lt;=$G168)*(Reperes!$H$7:$H$28&gt;=$G168))&gt;0,"Vacances","")</f>
        <v/>
      </c>
      <c r="K168" s="23" t="str">
        <f aca="false">IF(AND(($E168&lt;&gt;"")=($I168&lt;&gt;""),$F168=$J168),"","Prudence : "&amp;IF(($E168&lt;&gt;"")&lt;&gt;($I168&lt;&gt;""),"statut ferie different. ","")&amp;IF($F168&lt;&gt;$J168,"statut vacances different.",""))</f>
        <v/>
      </c>
      <c r="L168" s="17"/>
      <c r="M168" s="18"/>
      <c r="N168" s="19" t="str">
        <f aca="false">IF(OR($L168="",$M168=""),"",$L168*$M168)</f>
        <v/>
      </c>
      <c r="O168" s="18"/>
      <c r="P168" s="20" t="str">
        <f aca="false">IF(OR($M168="",$O168=""),"",$O168/$M168-1)</f>
        <v/>
      </c>
    </row>
    <row r="169" customFormat="false" ht="15" hidden="false" customHeight="false" outlineLevel="0" collapsed="false">
      <c r="A169" s="14" t="n">
        <v>46552</v>
      </c>
      <c r="B169" s="15" t="str">
        <f aca="false">INDEX(Reperes!$L$7:$L$18,MONTH($A169))</f>
        <v>juin</v>
      </c>
      <c r="C169" s="15" t="str">
        <f aca="false">INDEX(Reperes!$J$7:$J$13,WEEKDAY($A169,2))</f>
        <v>lundi</v>
      </c>
      <c r="D169" s="15" t="n">
        <f aca="false">WEEKNUM($A169,21)</f>
        <v>24</v>
      </c>
      <c r="E169" s="15" t="str">
        <f aca="false">IFERROR(INDEX(Reperes!$B$7:$B$28,MATCH($A169,Reperes!$A$7:$A$28,0)),"")</f>
        <v/>
      </c>
      <c r="F169" s="15" t="str">
        <f aca="false">IF(SUMPRODUCT(((Reperes!$F$7:$F$28=Reperes!$B$2)+(Reperes!$F$7:$F$28="Toutes"))*(Reperes!$G$7:$G$28&lt;=$A169)*(Reperes!$H$7:$H$28&gt;=$A169))&gt;0,"Vacances","")</f>
        <v/>
      </c>
      <c r="G169" s="14" t="n">
        <f aca="false">IF(YEAR($A169-364)=2026,$A169-364,$A169-371)</f>
        <v>46188</v>
      </c>
      <c r="H169" s="15" t="str">
        <f aca="false">INDEX(Reperes!$J$7:$J$13,WEEKDAY($G169,2))</f>
        <v>lundi</v>
      </c>
      <c r="I169" s="15" t="str">
        <f aca="false">IFERROR(INDEX(Reperes!$B$7:$B$28,MATCH($G169,Reperes!$A$7:$A$28,0)),"")</f>
        <v/>
      </c>
      <c r="J169" s="15" t="str">
        <f aca="false">IF(SUMPRODUCT(((Reperes!$F$7:$F$28=Reperes!$B$2)+(Reperes!$F$7:$F$28="Toutes"))*(Reperes!$G$7:$G$28&lt;=$G169)*(Reperes!$H$7:$H$28&gt;=$G169))&gt;0,"Vacances","")</f>
        <v/>
      </c>
      <c r="K169" s="16" t="str">
        <f aca="false">IF(AND(($E169&lt;&gt;"")=($I169&lt;&gt;""),$F169=$J169),"","Prudence : "&amp;IF(($E169&lt;&gt;"")&lt;&gt;($I169&lt;&gt;""),"statut ferie different. ","")&amp;IF($F169&lt;&gt;$J169,"statut vacances different.",""))</f>
        <v/>
      </c>
      <c r="L169" s="17"/>
      <c r="M169" s="18"/>
      <c r="N169" s="19" t="str">
        <f aca="false">IF(OR($L169="",$M169=""),"",$L169*$M169)</f>
        <v/>
      </c>
      <c r="O169" s="18"/>
      <c r="P169" s="20" t="str">
        <f aca="false">IF(OR($M169="",$O169=""),"",$O169/$M169-1)</f>
        <v/>
      </c>
    </row>
    <row r="170" customFormat="false" ht="15" hidden="false" customHeight="false" outlineLevel="0" collapsed="false">
      <c r="A170" s="14" t="n">
        <v>46553</v>
      </c>
      <c r="B170" s="15" t="str">
        <f aca="false">INDEX(Reperes!$L$7:$L$18,MONTH($A170))</f>
        <v>juin</v>
      </c>
      <c r="C170" s="15" t="str">
        <f aca="false">INDEX(Reperes!$J$7:$J$13,WEEKDAY($A170,2))</f>
        <v>mardi</v>
      </c>
      <c r="D170" s="15" t="n">
        <f aca="false">WEEKNUM($A170,21)</f>
        <v>24</v>
      </c>
      <c r="E170" s="15" t="str">
        <f aca="false">IFERROR(INDEX(Reperes!$B$7:$B$28,MATCH($A170,Reperes!$A$7:$A$28,0)),"")</f>
        <v/>
      </c>
      <c r="F170" s="15" t="str">
        <f aca="false">IF(SUMPRODUCT(((Reperes!$F$7:$F$28=Reperes!$B$2)+(Reperes!$F$7:$F$28="Toutes"))*(Reperes!$G$7:$G$28&lt;=$A170)*(Reperes!$H$7:$H$28&gt;=$A170))&gt;0,"Vacances","")</f>
        <v/>
      </c>
      <c r="G170" s="14" t="n">
        <f aca="false">IF(YEAR($A170-364)=2026,$A170-364,$A170-371)</f>
        <v>46189</v>
      </c>
      <c r="H170" s="15" t="str">
        <f aca="false">INDEX(Reperes!$J$7:$J$13,WEEKDAY($G170,2))</f>
        <v>mardi</v>
      </c>
      <c r="I170" s="15" t="str">
        <f aca="false">IFERROR(INDEX(Reperes!$B$7:$B$28,MATCH($G170,Reperes!$A$7:$A$28,0)),"")</f>
        <v/>
      </c>
      <c r="J170" s="15" t="str">
        <f aca="false">IF(SUMPRODUCT(((Reperes!$F$7:$F$28=Reperes!$B$2)+(Reperes!$F$7:$F$28="Toutes"))*(Reperes!$G$7:$G$28&lt;=$G170)*(Reperes!$H$7:$H$28&gt;=$G170))&gt;0,"Vacances","")</f>
        <v/>
      </c>
      <c r="K170" s="16" t="str">
        <f aca="false">IF(AND(($E170&lt;&gt;"")=($I170&lt;&gt;""),$F170=$J170),"","Prudence : "&amp;IF(($E170&lt;&gt;"")&lt;&gt;($I170&lt;&gt;""),"statut ferie different. ","")&amp;IF($F170&lt;&gt;$J170,"statut vacances different.",""))</f>
        <v/>
      </c>
      <c r="L170" s="17"/>
      <c r="M170" s="18"/>
      <c r="N170" s="19" t="str">
        <f aca="false">IF(OR($L170="",$M170=""),"",$L170*$M170)</f>
        <v/>
      </c>
      <c r="O170" s="18"/>
      <c r="P170" s="20" t="str">
        <f aca="false">IF(OR($M170="",$O170=""),"",$O170/$M170-1)</f>
        <v/>
      </c>
    </row>
    <row r="171" customFormat="false" ht="15" hidden="false" customHeight="false" outlineLevel="0" collapsed="false">
      <c r="A171" s="14" t="n">
        <v>46554</v>
      </c>
      <c r="B171" s="15" t="str">
        <f aca="false">INDEX(Reperes!$L$7:$L$18,MONTH($A171))</f>
        <v>juin</v>
      </c>
      <c r="C171" s="15" t="str">
        <f aca="false">INDEX(Reperes!$J$7:$J$13,WEEKDAY($A171,2))</f>
        <v>mercredi</v>
      </c>
      <c r="D171" s="15" t="n">
        <f aca="false">WEEKNUM($A171,21)</f>
        <v>24</v>
      </c>
      <c r="E171" s="15" t="str">
        <f aca="false">IFERROR(INDEX(Reperes!$B$7:$B$28,MATCH($A171,Reperes!$A$7:$A$28,0)),"")</f>
        <v/>
      </c>
      <c r="F171" s="15" t="str">
        <f aca="false">IF(SUMPRODUCT(((Reperes!$F$7:$F$28=Reperes!$B$2)+(Reperes!$F$7:$F$28="Toutes"))*(Reperes!$G$7:$G$28&lt;=$A171)*(Reperes!$H$7:$H$28&gt;=$A171))&gt;0,"Vacances","")</f>
        <v/>
      </c>
      <c r="G171" s="14" t="n">
        <f aca="false">IF(YEAR($A171-364)=2026,$A171-364,$A171-371)</f>
        <v>46190</v>
      </c>
      <c r="H171" s="15" t="str">
        <f aca="false">INDEX(Reperes!$J$7:$J$13,WEEKDAY($G171,2))</f>
        <v>mercredi</v>
      </c>
      <c r="I171" s="15" t="str">
        <f aca="false">IFERROR(INDEX(Reperes!$B$7:$B$28,MATCH($G171,Reperes!$A$7:$A$28,0)),"")</f>
        <v/>
      </c>
      <c r="J171" s="15" t="str">
        <f aca="false">IF(SUMPRODUCT(((Reperes!$F$7:$F$28=Reperes!$B$2)+(Reperes!$F$7:$F$28="Toutes"))*(Reperes!$G$7:$G$28&lt;=$G171)*(Reperes!$H$7:$H$28&gt;=$G171))&gt;0,"Vacances","")</f>
        <v/>
      </c>
      <c r="K171" s="16" t="str">
        <f aca="false">IF(AND(($E171&lt;&gt;"")=($I171&lt;&gt;""),$F171=$J171),"","Prudence : "&amp;IF(($E171&lt;&gt;"")&lt;&gt;($I171&lt;&gt;""),"statut ferie different. ","")&amp;IF($F171&lt;&gt;$J171,"statut vacances different.",""))</f>
        <v/>
      </c>
      <c r="L171" s="17"/>
      <c r="M171" s="18"/>
      <c r="N171" s="19" t="str">
        <f aca="false">IF(OR($L171="",$M171=""),"",$L171*$M171)</f>
        <v/>
      </c>
      <c r="O171" s="18"/>
      <c r="P171" s="20" t="str">
        <f aca="false">IF(OR($M171="",$O171=""),"",$O171/$M171-1)</f>
        <v/>
      </c>
    </row>
    <row r="172" customFormat="false" ht="15" hidden="false" customHeight="false" outlineLevel="0" collapsed="false">
      <c r="A172" s="14" t="n">
        <v>46555</v>
      </c>
      <c r="B172" s="15" t="str">
        <f aca="false">INDEX(Reperes!$L$7:$L$18,MONTH($A172))</f>
        <v>juin</v>
      </c>
      <c r="C172" s="15" t="str">
        <f aca="false">INDEX(Reperes!$J$7:$J$13,WEEKDAY($A172,2))</f>
        <v>jeudi</v>
      </c>
      <c r="D172" s="15" t="n">
        <f aca="false">WEEKNUM($A172,21)</f>
        <v>24</v>
      </c>
      <c r="E172" s="15" t="str">
        <f aca="false">IFERROR(INDEX(Reperes!$B$7:$B$28,MATCH($A172,Reperes!$A$7:$A$28,0)),"")</f>
        <v/>
      </c>
      <c r="F172" s="15" t="str">
        <f aca="false">IF(SUMPRODUCT(((Reperes!$F$7:$F$28=Reperes!$B$2)+(Reperes!$F$7:$F$28="Toutes"))*(Reperes!$G$7:$G$28&lt;=$A172)*(Reperes!$H$7:$H$28&gt;=$A172))&gt;0,"Vacances","")</f>
        <v/>
      </c>
      <c r="G172" s="14" t="n">
        <f aca="false">IF(YEAR($A172-364)=2026,$A172-364,$A172-371)</f>
        <v>46191</v>
      </c>
      <c r="H172" s="15" t="str">
        <f aca="false">INDEX(Reperes!$J$7:$J$13,WEEKDAY($G172,2))</f>
        <v>jeudi</v>
      </c>
      <c r="I172" s="15" t="str">
        <f aca="false">IFERROR(INDEX(Reperes!$B$7:$B$28,MATCH($G172,Reperes!$A$7:$A$28,0)),"")</f>
        <v/>
      </c>
      <c r="J172" s="15" t="str">
        <f aca="false">IF(SUMPRODUCT(((Reperes!$F$7:$F$28=Reperes!$B$2)+(Reperes!$F$7:$F$28="Toutes"))*(Reperes!$G$7:$G$28&lt;=$G172)*(Reperes!$H$7:$H$28&gt;=$G172))&gt;0,"Vacances","")</f>
        <v/>
      </c>
      <c r="K172" s="16" t="str">
        <f aca="false">IF(AND(($E172&lt;&gt;"")=($I172&lt;&gt;""),$F172=$J172),"","Prudence : "&amp;IF(($E172&lt;&gt;"")&lt;&gt;($I172&lt;&gt;""),"statut ferie different. ","")&amp;IF($F172&lt;&gt;$J172,"statut vacances different.",""))</f>
        <v/>
      </c>
      <c r="L172" s="17"/>
      <c r="M172" s="18"/>
      <c r="N172" s="19" t="str">
        <f aca="false">IF(OR($L172="",$M172=""),"",$L172*$M172)</f>
        <v/>
      </c>
      <c r="O172" s="18"/>
      <c r="P172" s="20" t="str">
        <f aca="false">IF(OR($M172="",$O172=""),"",$O172/$M172-1)</f>
        <v/>
      </c>
    </row>
    <row r="173" customFormat="false" ht="15" hidden="false" customHeight="false" outlineLevel="0" collapsed="false">
      <c r="A173" s="14" t="n">
        <v>46556</v>
      </c>
      <c r="B173" s="15" t="str">
        <f aca="false">INDEX(Reperes!$L$7:$L$18,MONTH($A173))</f>
        <v>juin</v>
      </c>
      <c r="C173" s="15" t="str">
        <f aca="false">INDEX(Reperes!$J$7:$J$13,WEEKDAY($A173,2))</f>
        <v>vendredi</v>
      </c>
      <c r="D173" s="15" t="n">
        <f aca="false">WEEKNUM($A173,21)</f>
        <v>24</v>
      </c>
      <c r="E173" s="15" t="str">
        <f aca="false">IFERROR(INDEX(Reperes!$B$7:$B$28,MATCH($A173,Reperes!$A$7:$A$28,0)),"")</f>
        <v/>
      </c>
      <c r="F173" s="15" t="str">
        <f aca="false">IF(SUMPRODUCT(((Reperes!$F$7:$F$28=Reperes!$B$2)+(Reperes!$F$7:$F$28="Toutes"))*(Reperes!$G$7:$G$28&lt;=$A173)*(Reperes!$H$7:$H$28&gt;=$A173))&gt;0,"Vacances","")</f>
        <v/>
      </c>
      <c r="G173" s="14" t="n">
        <f aca="false">IF(YEAR($A173-364)=2026,$A173-364,$A173-371)</f>
        <v>46192</v>
      </c>
      <c r="H173" s="15" t="str">
        <f aca="false">INDEX(Reperes!$J$7:$J$13,WEEKDAY($G173,2))</f>
        <v>vendredi</v>
      </c>
      <c r="I173" s="15" t="str">
        <f aca="false">IFERROR(INDEX(Reperes!$B$7:$B$28,MATCH($G173,Reperes!$A$7:$A$28,0)),"")</f>
        <v/>
      </c>
      <c r="J173" s="15" t="str">
        <f aca="false">IF(SUMPRODUCT(((Reperes!$F$7:$F$28=Reperes!$B$2)+(Reperes!$F$7:$F$28="Toutes"))*(Reperes!$G$7:$G$28&lt;=$G173)*(Reperes!$H$7:$H$28&gt;=$G173))&gt;0,"Vacances","")</f>
        <v/>
      </c>
      <c r="K173" s="16" t="str">
        <f aca="false">IF(AND(($E173&lt;&gt;"")=($I173&lt;&gt;""),$F173=$J173),"","Prudence : "&amp;IF(($E173&lt;&gt;"")&lt;&gt;($I173&lt;&gt;""),"statut ferie different. ","")&amp;IF($F173&lt;&gt;$J173,"statut vacances different.",""))</f>
        <v/>
      </c>
      <c r="L173" s="17"/>
      <c r="M173" s="18"/>
      <c r="N173" s="19" t="str">
        <f aca="false">IF(OR($L173="",$M173=""),"",$L173*$M173)</f>
        <v/>
      </c>
      <c r="O173" s="18"/>
      <c r="P173" s="20" t="str">
        <f aca="false">IF(OR($M173="",$O173=""),"",$O173/$M173-1)</f>
        <v/>
      </c>
    </row>
    <row r="174" customFormat="false" ht="15" hidden="false" customHeight="false" outlineLevel="0" collapsed="false">
      <c r="A174" s="21" t="n">
        <v>46557</v>
      </c>
      <c r="B174" s="22" t="str">
        <f aca="false">INDEX(Reperes!$L$7:$L$18,MONTH($A174))</f>
        <v>juin</v>
      </c>
      <c r="C174" s="22" t="str">
        <f aca="false">INDEX(Reperes!$J$7:$J$13,WEEKDAY($A174,2))</f>
        <v>samedi</v>
      </c>
      <c r="D174" s="22" t="n">
        <f aca="false">WEEKNUM($A174,21)</f>
        <v>24</v>
      </c>
      <c r="E174" s="22" t="str">
        <f aca="false">IFERROR(INDEX(Reperes!$B$7:$B$28,MATCH($A174,Reperes!$A$7:$A$28,0)),"")</f>
        <v/>
      </c>
      <c r="F174" s="22" t="str">
        <f aca="false">IF(SUMPRODUCT(((Reperes!$F$7:$F$28=Reperes!$B$2)+(Reperes!$F$7:$F$28="Toutes"))*(Reperes!$G$7:$G$28&lt;=$A174)*(Reperes!$H$7:$H$28&gt;=$A174))&gt;0,"Vacances","")</f>
        <v/>
      </c>
      <c r="G174" s="21" t="n">
        <f aca="false">IF(YEAR($A174-364)=2026,$A174-364,$A174-371)</f>
        <v>46193</v>
      </c>
      <c r="H174" s="22" t="str">
        <f aca="false">INDEX(Reperes!$J$7:$J$13,WEEKDAY($G174,2))</f>
        <v>samedi</v>
      </c>
      <c r="I174" s="22" t="str">
        <f aca="false">IFERROR(INDEX(Reperes!$B$7:$B$28,MATCH($G174,Reperes!$A$7:$A$28,0)),"")</f>
        <v/>
      </c>
      <c r="J174" s="22" t="str">
        <f aca="false">IF(SUMPRODUCT(((Reperes!$F$7:$F$28=Reperes!$B$2)+(Reperes!$F$7:$F$28="Toutes"))*(Reperes!$G$7:$G$28&lt;=$G174)*(Reperes!$H$7:$H$28&gt;=$G174))&gt;0,"Vacances","")</f>
        <v/>
      </c>
      <c r="K174" s="23" t="str">
        <f aca="false">IF(AND(($E174&lt;&gt;"")=($I174&lt;&gt;""),$F174=$J174),"","Prudence : "&amp;IF(($E174&lt;&gt;"")&lt;&gt;($I174&lt;&gt;""),"statut ferie different. ","")&amp;IF($F174&lt;&gt;$J174,"statut vacances different.",""))</f>
        <v/>
      </c>
      <c r="L174" s="17"/>
      <c r="M174" s="18"/>
      <c r="N174" s="19" t="str">
        <f aca="false">IF(OR($L174="",$M174=""),"",$L174*$M174)</f>
        <v/>
      </c>
      <c r="O174" s="18"/>
      <c r="P174" s="20" t="str">
        <f aca="false">IF(OR($M174="",$O174=""),"",$O174/$M174-1)</f>
        <v/>
      </c>
    </row>
    <row r="175" customFormat="false" ht="15" hidden="false" customHeight="false" outlineLevel="0" collapsed="false">
      <c r="A175" s="21" t="n">
        <v>46558</v>
      </c>
      <c r="B175" s="22" t="str">
        <f aca="false">INDEX(Reperes!$L$7:$L$18,MONTH($A175))</f>
        <v>juin</v>
      </c>
      <c r="C175" s="22" t="str">
        <f aca="false">INDEX(Reperes!$J$7:$J$13,WEEKDAY($A175,2))</f>
        <v>dimanche</v>
      </c>
      <c r="D175" s="22" t="n">
        <f aca="false">WEEKNUM($A175,21)</f>
        <v>24</v>
      </c>
      <c r="E175" s="22" t="str">
        <f aca="false">IFERROR(INDEX(Reperes!$B$7:$B$28,MATCH($A175,Reperes!$A$7:$A$28,0)),"")</f>
        <v/>
      </c>
      <c r="F175" s="22" t="str">
        <f aca="false">IF(SUMPRODUCT(((Reperes!$F$7:$F$28=Reperes!$B$2)+(Reperes!$F$7:$F$28="Toutes"))*(Reperes!$G$7:$G$28&lt;=$A175)*(Reperes!$H$7:$H$28&gt;=$A175))&gt;0,"Vacances","")</f>
        <v/>
      </c>
      <c r="G175" s="21" t="n">
        <f aca="false">IF(YEAR($A175-364)=2026,$A175-364,$A175-371)</f>
        <v>46194</v>
      </c>
      <c r="H175" s="22" t="str">
        <f aca="false">INDEX(Reperes!$J$7:$J$13,WEEKDAY($G175,2))</f>
        <v>dimanche</v>
      </c>
      <c r="I175" s="22" t="str">
        <f aca="false">IFERROR(INDEX(Reperes!$B$7:$B$28,MATCH($G175,Reperes!$A$7:$A$28,0)),"")</f>
        <v/>
      </c>
      <c r="J175" s="22" t="str">
        <f aca="false">IF(SUMPRODUCT(((Reperes!$F$7:$F$28=Reperes!$B$2)+(Reperes!$F$7:$F$28="Toutes"))*(Reperes!$G$7:$G$28&lt;=$G175)*(Reperes!$H$7:$H$28&gt;=$G175))&gt;0,"Vacances","")</f>
        <v/>
      </c>
      <c r="K175" s="23" t="str">
        <f aca="false">IF(AND(($E175&lt;&gt;"")=($I175&lt;&gt;""),$F175=$J175),"","Prudence : "&amp;IF(($E175&lt;&gt;"")&lt;&gt;($I175&lt;&gt;""),"statut ferie different. ","")&amp;IF($F175&lt;&gt;$J175,"statut vacances different.",""))</f>
        <v/>
      </c>
      <c r="L175" s="17"/>
      <c r="M175" s="18"/>
      <c r="N175" s="19" t="str">
        <f aca="false">IF(OR($L175="",$M175=""),"",$L175*$M175)</f>
        <v/>
      </c>
      <c r="O175" s="18"/>
      <c r="P175" s="20" t="str">
        <f aca="false">IF(OR($M175="",$O175=""),"",$O175/$M175-1)</f>
        <v/>
      </c>
    </row>
    <row r="176" customFormat="false" ht="15" hidden="false" customHeight="false" outlineLevel="0" collapsed="false">
      <c r="A176" s="14" t="n">
        <v>46559</v>
      </c>
      <c r="B176" s="15" t="str">
        <f aca="false">INDEX(Reperes!$L$7:$L$18,MONTH($A176))</f>
        <v>juin</v>
      </c>
      <c r="C176" s="15" t="str">
        <f aca="false">INDEX(Reperes!$J$7:$J$13,WEEKDAY($A176,2))</f>
        <v>lundi</v>
      </c>
      <c r="D176" s="15" t="n">
        <f aca="false">WEEKNUM($A176,21)</f>
        <v>25</v>
      </c>
      <c r="E176" s="15" t="str">
        <f aca="false">IFERROR(INDEX(Reperes!$B$7:$B$28,MATCH($A176,Reperes!$A$7:$A$28,0)),"")</f>
        <v/>
      </c>
      <c r="F176" s="15" t="str">
        <f aca="false">IF(SUMPRODUCT(((Reperes!$F$7:$F$28=Reperes!$B$2)+(Reperes!$F$7:$F$28="Toutes"))*(Reperes!$G$7:$G$28&lt;=$A176)*(Reperes!$H$7:$H$28&gt;=$A176))&gt;0,"Vacances","")</f>
        <v/>
      </c>
      <c r="G176" s="14" t="n">
        <f aca="false">IF(YEAR($A176-364)=2026,$A176-364,$A176-371)</f>
        <v>46195</v>
      </c>
      <c r="H176" s="15" t="str">
        <f aca="false">INDEX(Reperes!$J$7:$J$13,WEEKDAY($G176,2))</f>
        <v>lundi</v>
      </c>
      <c r="I176" s="15" t="str">
        <f aca="false">IFERROR(INDEX(Reperes!$B$7:$B$28,MATCH($G176,Reperes!$A$7:$A$28,0)),"")</f>
        <v/>
      </c>
      <c r="J176" s="15" t="str">
        <f aca="false">IF(SUMPRODUCT(((Reperes!$F$7:$F$28=Reperes!$B$2)+(Reperes!$F$7:$F$28="Toutes"))*(Reperes!$G$7:$G$28&lt;=$G176)*(Reperes!$H$7:$H$28&gt;=$G176))&gt;0,"Vacances","")</f>
        <v/>
      </c>
      <c r="K176" s="16" t="str">
        <f aca="false">IF(AND(($E176&lt;&gt;"")=($I176&lt;&gt;""),$F176=$J176),"","Prudence : "&amp;IF(($E176&lt;&gt;"")&lt;&gt;($I176&lt;&gt;""),"statut ferie different. ","")&amp;IF($F176&lt;&gt;$J176,"statut vacances different.",""))</f>
        <v/>
      </c>
      <c r="L176" s="17"/>
      <c r="M176" s="18"/>
      <c r="N176" s="19" t="str">
        <f aca="false">IF(OR($L176="",$M176=""),"",$L176*$M176)</f>
        <v/>
      </c>
      <c r="O176" s="18"/>
      <c r="P176" s="20" t="str">
        <f aca="false">IF(OR($M176="",$O176=""),"",$O176/$M176-1)</f>
        <v/>
      </c>
    </row>
    <row r="177" customFormat="false" ht="15" hidden="false" customHeight="false" outlineLevel="0" collapsed="false">
      <c r="A177" s="14" t="n">
        <v>46560</v>
      </c>
      <c r="B177" s="15" t="str">
        <f aca="false">INDEX(Reperes!$L$7:$L$18,MONTH($A177))</f>
        <v>juin</v>
      </c>
      <c r="C177" s="15" t="str">
        <f aca="false">INDEX(Reperes!$J$7:$J$13,WEEKDAY($A177,2))</f>
        <v>mardi</v>
      </c>
      <c r="D177" s="15" t="n">
        <f aca="false">WEEKNUM($A177,21)</f>
        <v>25</v>
      </c>
      <c r="E177" s="15" t="str">
        <f aca="false">IFERROR(INDEX(Reperes!$B$7:$B$28,MATCH($A177,Reperes!$A$7:$A$28,0)),"")</f>
        <v/>
      </c>
      <c r="F177" s="15" t="str">
        <f aca="false">IF(SUMPRODUCT(((Reperes!$F$7:$F$28=Reperes!$B$2)+(Reperes!$F$7:$F$28="Toutes"))*(Reperes!$G$7:$G$28&lt;=$A177)*(Reperes!$H$7:$H$28&gt;=$A177))&gt;0,"Vacances","")</f>
        <v/>
      </c>
      <c r="G177" s="14" t="n">
        <f aca="false">IF(YEAR($A177-364)=2026,$A177-364,$A177-371)</f>
        <v>46196</v>
      </c>
      <c r="H177" s="15" t="str">
        <f aca="false">INDEX(Reperes!$J$7:$J$13,WEEKDAY($G177,2))</f>
        <v>mardi</v>
      </c>
      <c r="I177" s="15" t="str">
        <f aca="false">IFERROR(INDEX(Reperes!$B$7:$B$28,MATCH($G177,Reperes!$A$7:$A$28,0)),"")</f>
        <v/>
      </c>
      <c r="J177" s="15" t="str">
        <f aca="false">IF(SUMPRODUCT(((Reperes!$F$7:$F$28=Reperes!$B$2)+(Reperes!$F$7:$F$28="Toutes"))*(Reperes!$G$7:$G$28&lt;=$G177)*(Reperes!$H$7:$H$28&gt;=$G177))&gt;0,"Vacances","")</f>
        <v/>
      </c>
      <c r="K177" s="16" t="str">
        <f aca="false">IF(AND(($E177&lt;&gt;"")=($I177&lt;&gt;""),$F177=$J177),"","Prudence : "&amp;IF(($E177&lt;&gt;"")&lt;&gt;($I177&lt;&gt;""),"statut ferie different. ","")&amp;IF($F177&lt;&gt;$J177,"statut vacances different.",""))</f>
        <v/>
      </c>
      <c r="L177" s="17"/>
      <c r="M177" s="18"/>
      <c r="N177" s="19" t="str">
        <f aca="false">IF(OR($L177="",$M177=""),"",$L177*$M177)</f>
        <v/>
      </c>
      <c r="O177" s="18"/>
      <c r="P177" s="20" t="str">
        <f aca="false">IF(OR($M177="",$O177=""),"",$O177/$M177-1)</f>
        <v/>
      </c>
    </row>
    <row r="178" customFormat="false" ht="15" hidden="false" customHeight="false" outlineLevel="0" collapsed="false">
      <c r="A178" s="14" t="n">
        <v>46561</v>
      </c>
      <c r="B178" s="15" t="str">
        <f aca="false">INDEX(Reperes!$L$7:$L$18,MONTH($A178))</f>
        <v>juin</v>
      </c>
      <c r="C178" s="15" t="str">
        <f aca="false">INDEX(Reperes!$J$7:$J$13,WEEKDAY($A178,2))</f>
        <v>mercredi</v>
      </c>
      <c r="D178" s="15" t="n">
        <f aca="false">WEEKNUM($A178,21)</f>
        <v>25</v>
      </c>
      <c r="E178" s="15" t="str">
        <f aca="false">IFERROR(INDEX(Reperes!$B$7:$B$28,MATCH($A178,Reperes!$A$7:$A$28,0)),"")</f>
        <v/>
      </c>
      <c r="F178" s="15" t="str">
        <f aca="false">IF(SUMPRODUCT(((Reperes!$F$7:$F$28=Reperes!$B$2)+(Reperes!$F$7:$F$28="Toutes"))*(Reperes!$G$7:$G$28&lt;=$A178)*(Reperes!$H$7:$H$28&gt;=$A178))&gt;0,"Vacances","")</f>
        <v/>
      </c>
      <c r="G178" s="14" t="n">
        <f aca="false">IF(YEAR($A178-364)=2026,$A178-364,$A178-371)</f>
        <v>46197</v>
      </c>
      <c r="H178" s="15" t="str">
        <f aca="false">INDEX(Reperes!$J$7:$J$13,WEEKDAY($G178,2))</f>
        <v>mercredi</v>
      </c>
      <c r="I178" s="15" t="str">
        <f aca="false">IFERROR(INDEX(Reperes!$B$7:$B$28,MATCH($G178,Reperes!$A$7:$A$28,0)),"")</f>
        <v/>
      </c>
      <c r="J178" s="15" t="str">
        <f aca="false">IF(SUMPRODUCT(((Reperes!$F$7:$F$28=Reperes!$B$2)+(Reperes!$F$7:$F$28="Toutes"))*(Reperes!$G$7:$G$28&lt;=$G178)*(Reperes!$H$7:$H$28&gt;=$G178))&gt;0,"Vacances","")</f>
        <v/>
      </c>
      <c r="K178" s="16" t="str">
        <f aca="false">IF(AND(($E178&lt;&gt;"")=($I178&lt;&gt;""),$F178=$J178),"","Prudence : "&amp;IF(($E178&lt;&gt;"")&lt;&gt;($I178&lt;&gt;""),"statut ferie different. ","")&amp;IF($F178&lt;&gt;$J178,"statut vacances different.",""))</f>
        <v/>
      </c>
      <c r="L178" s="17"/>
      <c r="M178" s="18"/>
      <c r="N178" s="19" t="str">
        <f aca="false">IF(OR($L178="",$M178=""),"",$L178*$M178)</f>
        <v/>
      </c>
      <c r="O178" s="18"/>
      <c r="P178" s="20" t="str">
        <f aca="false">IF(OR($M178="",$O178=""),"",$O178/$M178-1)</f>
        <v/>
      </c>
    </row>
    <row r="179" customFormat="false" ht="15" hidden="false" customHeight="false" outlineLevel="0" collapsed="false">
      <c r="A179" s="14" t="n">
        <v>46562</v>
      </c>
      <c r="B179" s="15" t="str">
        <f aca="false">INDEX(Reperes!$L$7:$L$18,MONTH($A179))</f>
        <v>juin</v>
      </c>
      <c r="C179" s="15" t="str">
        <f aca="false">INDEX(Reperes!$J$7:$J$13,WEEKDAY($A179,2))</f>
        <v>jeudi</v>
      </c>
      <c r="D179" s="15" t="n">
        <f aca="false">WEEKNUM($A179,21)</f>
        <v>25</v>
      </c>
      <c r="E179" s="15" t="str">
        <f aca="false">IFERROR(INDEX(Reperes!$B$7:$B$28,MATCH($A179,Reperes!$A$7:$A$28,0)),"")</f>
        <v/>
      </c>
      <c r="F179" s="15" t="str">
        <f aca="false">IF(SUMPRODUCT(((Reperes!$F$7:$F$28=Reperes!$B$2)+(Reperes!$F$7:$F$28="Toutes"))*(Reperes!$G$7:$G$28&lt;=$A179)*(Reperes!$H$7:$H$28&gt;=$A179))&gt;0,"Vacances","")</f>
        <v/>
      </c>
      <c r="G179" s="14" t="n">
        <f aca="false">IF(YEAR($A179-364)=2026,$A179-364,$A179-371)</f>
        <v>46198</v>
      </c>
      <c r="H179" s="15" t="str">
        <f aca="false">INDEX(Reperes!$J$7:$J$13,WEEKDAY($G179,2))</f>
        <v>jeudi</v>
      </c>
      <c r="I179" s="15" t="str">
        <f aca="false">IFERROR(INDEX(Reperes!$B$7:$B$28,MATCH($G179,Reperes!$A$7:$A$28,0)),"")</f>
        <v/>
      </c>
      <c r="J179" s="15" t="str">
        <f aca="false">IF(SUMPRODUCT(((Reperes!$F$7:$F$28=Reperes!$B$2)+(Reperes!$F$7:$F$28="Toutes"))*(Reperes!$G$7:$G$28&lt;=$G179)*(Reperes!$H$7:$H$28&gt;=$G179))&gt;0,"Vacances","")</f>
        <v/>
      </c>
      <c r="K179" s="16" t="str">
        <f aca="false">IF(AND(($E179&lt;&gt;"")=($I179&lt;&gt;""),$F179=$J179),"","Prudence : "&amp;IF(($E179&lt;&gt;"")&lt;&gt;($I179&lt;&gt;""),"statut ferie different. ","")&amp;IF($F179&lt;&gt;$J179,"statut vacances different.",""))</f>
        <v/>
      </c>
      <c r="L179" s="17"/>
      <c r="M179" s="18"/>
      <c r="N179" s="19" t="str">
        <f aca="false">IF(OR($L179="",$M179=""),"",$L179*$M179)</f>
        <v/>
      </c>
      <c r="O179" s="18"/>
      <c r="P179" s="20" t="str">
        <f aca="false">IF(OR($M179="",$O179=""),"",$O179/$M179-1)</f>
        <v/>
      </c>
    </row>
    <row r="180" customFormat="false" ht="15" hidden="false" customHeight="false" outlineLevel="0" collapsed="false">
      <c r="A180" s="14" t="n">
        <v>46563</v>
      </c>
      <c r="B180" s="15" t="str">
        <f aca="false">INDEX(Reperes!$L$7:$L$18,MONTH($A180))</f>
        <v>juin</v>
      </c>
      <c r="C180" s="15" t="str">
        <f aca="false">INDEX(Reperes!$J$7:$J$13,WEEKDAY($A180,2))</f>
        <v>vendredi</v>
      </c>
      <c r="D180" s="15" t="n">
        <f aca="false">WEEKNUM($A180,21)</f>
        <v>25</v>
      </c>
      <c r="E180" s="15" t="str">
        <f aca="false">IFERROR(INDEX(Reperes!$B$7:$B$28,MATCH($A180,Reperes!$A$7:$A$28,0)),"")</f>
        <v/>
      </c>
      <c r="F180" s="15" t="str">
        <f aca="false">IF(SUMPRODUCT(((Reperes!$F$7:$F$28=Reperes!$B$2)+(Reperes!$F$7:$F$28="Toutes"))*(Reperes!$G$7:$G$28&lt;=$A180)*(Reperes!$H$7:$H$28&gt;=$A180))&gt;0,"Vacances","")</f>
        <v/>
      </c>
      <c r="G180" s="14" t="n">
        <f aca="false">IF(YEAR($A180-364)=2026,$A180-364,$A180-371)</f>
        <v>46199</v>
      </c>
      <c r="H180" s="15" t="str">
        <f aca="false">INDEX(Reperes!$J$7:$J$13,WEEKDAY($G180,2))</f>
        <v>vendredi</v>
      </c>
      <c r="I180" s="15" t="str">
        <f aca="false">IFERROR(INDEX(Reperes!$B$7:$B$28,MATCH($G180,Reperes!$A$7:$A$28,0)),"")</f>
        <v/>
      </c>
      <c r="J180" s="15" t="str">
        <f aca="false">IF(SUMPRODUCT(((Reperes!$F$7:$F$28=Reperes!$B$2)+(Reperes!$F$7:$F$28="Toutes"))*(Reperes!$G$7:$G$28&lt;=$G180)*(Reperes!$H$7:$H$28&gt;=$G180))&gt;0,"Vacances","")</f>
        <v/>
      </c>
      <c r="K180" s="16" t="str">
        <f aca="false">IF(AND(($E180&lt;&gt;"")=($I180&lt;&gt;""),$F180=$J180),"","Prudence : "&amp;IF(($E180&lt;&gt;"")&lt;&gt;($I180&lt;&gt;""),"statut ferie different. ","")&amp;IF($F180&lt;&gt;$J180,"statut vacances different.",""))</f>
        <v/>
      </c>
      <c r="L180" s="17"/>
      <c r="M180" s="18"/>
      <c r="N180" s="19" t="str">
        <f aca="false">IF(OR($L180="",$M180=""),"",$L180*$M180)</f>
        <v/>
      </c>
      <c r="O180" s="18"/>
      <c r="P180" s="20" t="str">
        <f aca="false">IF(OR($M180="",$O180=""),"",$O180/$M180-1)</f>
        <v/>
      </c>
    </row>
    <row r="181" customFormat="false" ht="15" hidden="false" customHeight="false" outlineLevel="0" collapsed="false">
      <c r="A181" s="21" t="n">
        <v>46564</v>
      </c>
      <c r="B181" s="22" t="str">
        <f aca="false">INDEX(Reperes!$L$7:$L$18,MONTH($A181))</f>
        <v>juin</v>
      </c>
      <c r="C181" s="22" t="str">
        <f aca="false">INDEX(Reperes!$J$7:$J$13,WEEKDAY($A181,2))</f>
        <v>samedi</v>
      </c>
      <c r="D181" s="22" t="n">
        <f aca="false">WEEKNUM($A181,21)</f>
        <v>25</v>
      </c>
      <c r="E181" s="22" t="str">
        <f aca="false">IFERROR(INDEX(Reperes!$B$7:$B$28,MATCH($A181,Reperes!$A$7:$A$28,0)),"")</f>
        <v/>
      </c>
      <c r="F181" s="22" t="str">
        <f aca="false">IF(SUMPRODUCT(((Reperes!$F$7:$F$28=Reperes!$B$2)+(Reperes!$F$7:$F$28="Toutes"))*(Reperes!$G$7:$G$28&lt;=$A181)*(Reperes!$H$7:$H$28&gt;=$A181))&gt;0,"Vacances","")</f>
        <v/>
      </c>
      <c r="G181" s="21" t="n">
        <f aca="false">IF(YEAR($A181-364)=2026,$A181-364,$A181-371)</f>
        <v>46200</v>
      </c>
      <c r="H181" s="22" t="str">
        <f aca="false">INDEX(Reperes!$J$7:$J$13,WEEKDAY($G181,2))</f>
        <v>samedi</v>
      </c>
      <c r="I181" s="22" t="str">
        <f aca="false">IFERROR(INDEX(Reperes!$B$7:$B$28,MATCH($G181,Reperes!$A$7:$A$28,0)),"")</f>
        <v/>
      </c>
      <c r="J181" s="22" t="str">
        <f aca="false">IF(SUMPRODUCT(((Reperes!$F$7:$F$28=Reperes!$B$2)+(Reperes!$F$7:$F$28="Toutes"))*(Reperes!$G$7:$G$28&lt;=$G181)*(Reperes!$H$7:$H$28&gt;=$G181))&gt;0,"Vacances","")</f>
        <v/>
      </c>
      <c r="K181" s="23" t="str">
        <f aca="false">IF(AND(($E181&lt;&gt;"")=($I181&lt;&gt;""),$F181=$J181),"","Prudence : "&amp;IF(($E181&lt;&gt;"")&lt;&gt;($I181&lt;&gt;""),"statut ferie different. ","")&amp;IF($F181&lt;&gt;$J181,"statut vacances different.",""))</f>
        <v/>
      </c>
      <c r="L181" s="17"/>
      <c r="M181" s="18"/>
      <c r="N181" s="19" t="str">
        <f aca="false">IF(OR($L181="",$M181=""),"",$L181*$M181)</f>
        <v/>
      </c>
      <c r="O181" s="18"/>
      <c r="P181" s="20" t="str">
        <f aca="false">IF(OR($M181="",$O181=""),"",$O181/$M181-1)</f>
        <v/>
      </c>
    </row>
    <row r="182" customFormat="false" ht="15" hidden="false" customHeight="false" outlineLevel="0" collapsed="false">
      <c r="A182" s="21" t="n">
        <v>46565</v>
      </c>
      <c r="B182" s="22" t="str">
        <f aca="false">INDEX(Reperes!$L$7:$L$18,MONTH($A182))</f>
        <v>juin</v>
      </c>
      <c r="C182" s="22" t="str">
        <f aca="false">INDEX(Reperes!$J$7:$J$13,WEEKDAY($A182,2))</f>
        <v>dimanche</v>
      </c>
      <c r="D182" s="22" t="n">
        <f aca="false">WEEKNUM($A182,21)</f>
        <v>25</v>
      </c>
      <c r="E182" s="22" t="str">
        <f aca="false">IFERROR(INDEX(Reperes!$B$7:$B$28,MATCH($A182,Reperes!$A$7:$A$28,0)),"")</f>
        <v/>
      </c>
      <c r="F182" s="22" t="str">
        <f aca="false">IF(SUMPRODUCT(((Reperes!$F$7:$F$28=Reperes!$B$2)+(Reperes!$F$7:$F$28="Toutes"))*(Reperes!$G$7:$G$28&lt;=$A182)*(Reperes!$H$7:$H$28&gt;=$A182))&gt;0,"Vacances","")</f>
        <v/>
      </c>
      <c r="G182" s="21" t="n">
        <f aca="false">IF(YEAR($A182-364)=2026,$A182-364,$A182-371)</f>
        <v>46201</v>
      </c>
      <c r="H182" s="22" t="str">
        <f aca="false">INDEX(Reperes!$J$7:$J$13,WEEKDAY($G182,2))</f>
        <v>dimanche</v>
      </c>
      <c r="I182" s="22" t="str">
        <f aca="false">IFERROR(INDEX(Reperes!$B$7:$B$28,MATCH($G182,Reperes!$A$7:$A$28,0)),"")</f>
        <v/>
      </c>
      <c r="J182" s="22" t="str">
        <f aca="false">IF(SUMPRODUCT(((Reperes!$F$7:$F$28=Reperes!$B$2)+(Reperes!$F$7:$F$28="Toutes"))*(Reperes!$G$7:$G$28&lt;=$G182)*(Reperes!$H$7:$H$28&gt;=$G182))&gt;0,"Vacances","")</f>
        <v/>
      </c>
      <c r="K182" s="23" t="str">
        <f aca="false">IF(AND(($E182&lt;&gt;"")=($I182&lt;&gt;""),$F182=$J182),"","Prudence : "&amp;IF(($E182&lt;&gt;"")&lt;&gt;($I182&lt;&gt;""),"statut ferie different. ","")&amp;IF($F182&lt;&gt;$J182,"statut vacances different.",""))</f>
        <v/>
      </c>
      <c r="L182" s="17"/>
      <c r="M182" s="18"/>
      <c r="N182" s="19" t="str">
        <f aca="false">IF(OR($L182="",$M182=""),"",$L182*$M182)</f>
        <v/>
      </c>
      <c r="O182" s="18"/>
      <c r="P182" s="20" t="str">
        <f aca="false">IF(OR($M182="",$O182=""),"",$O182/$M182-1)</f>
        <v/>
      </c>
    </row>
    <row r="183" customFormat="false" ht="15" hidden="false" customHeight="false" outlineLevel="0" collapsed="false">
      <c r="A183" s="14" t="n">
        <v>46566</v>
      </c>
      <c r="B183" s="15" t="str">
        <f aca="false">INDEX(Reperes!$L$7:$L$18,MONTH($A183))</f>
        <v>juin</v>
      </c>
      <c r="C183" s="15" t="str">
        <f aca="false">INDEX(Reperes!$J$7:$J$13,WEEKDAY($A183,2))</f>
        <v>lundi</v>
      </c>
      <c r="D183" s="15" t="n">
        <f aca="false">WEEKNUM($A183,21)</f>
        <v>26</v>
      </c>
      <c r="E183" s="15" t="str">
        <f aca="false">IFERROR(INDEX(Reperes!$B$7:$B$28,MATCH($A183,Reperes!$A$7:$A$28,0)),"")</f>
        <v/>
      </c>
      <c r="F183" s="15" t="str">
        <f aca="false">IF(SUMPRODUCT(((Reperes!$F$7:$F$28=Reperes!$B$2)+(Reperes!$F$7:$F$28="Toutes"))*(Reperes!$G$7:$G$28&lt;=$A183)*(Reperes!$H$7:$H$28&gt;=$A183))&gt;0,"Vacances","")</f>
        <v/>
      </c>
      <c r="G183" s="14" t="n">
        <f aca="false">IF(YEAR($A183-364)=2026,$A183-364,$A183-371)</f>
        <v>46202</v>
      </c>
      <c r="H183" s="15" t="str">
        <f aca="false">INDEX(Reperes!$J$7:$J$13,WEEKDAY($G183,2))</f>
        <v>lundi</v>
      </c>
      <c r="I183" s="15" t="str">
        <f aca="false">IFERROR(INDEX(Reperes!$B$7:$B$28,MATCH($G183,Reperes!$A$7:$A$28,0)),"")</f>
        <v/>
      </c>
      <c r="J183" s="15" t="str">
        <f aca="false">IF(SUMPRODUCT(((Reperes!$F$7:$F$28=Reperes!$B$2)+(Reperes!$F$7:$F$28="Toutes"))*(Reperes!$G$7:$G$28&lt;=$G183)*(Reperes!$H$7:$H$28&gt;=$G183))&gt;0,"Vacances","")</f>
        <v/>
      </c>
      <c r="K183" s="16" t="str">
        <f aca="false">IF(AND(($E183&lt;&gt;"")=($I183&lt;&gt;""),$F183=$J183),"","Prudence : "&amp;IF(($E183&lt;&gt;"")&lt;&gt;($I183&lt;&gt;""),"statut ferie different. ","")&amp;IF($F183&lt;&gt;$J183,"statut vacances different.",""))</f>
        <v/>
      </c>
      <c r="L183" s="17"/>
      <c r="M183" s="18"/>
      <c r="N183" s="19" t="str">
        <f aca="false">IF(OR($L183="",$M183=""),"",$L183*$M183)</f>
        <v/>
      </c>
      <c r="O183" s="18"/>
      <c r="P183" s="20" t="str">
        <f aca="false">IF(OR($M183="",$O183=""),"",$O183/$M183-1)</f>
        <v/>
      </c>
    </row>
    <row r="184" customFormat="false" ht="15" hidden="false" customHeight="false" outlineLevel="0" collapsed="false">
      <c r="A184" s="14" t="n">
        <v>46567</v>
      </c>
      <c r="B184" s="15" t="str">
        <f aca="false">INDEX(Reperes!$L$7:$L$18,MONTH($A184))</f>
        <v>juin</v>
      </c>
      <c r="C184" s="15" t="str">
        <f aca="false">INDEX(Reperes!$J$7:$J$13,WEEKDAY($A184,2))</f>
        <v>mardi</v>
      </c>
      <c r="D184" s="15" t="n">
        <f aca="false">WEEKNUM($A184,21)</f>
        <v>26</v>
      </c>
      <c r="E184" s="15" t="str">
        <f aca="false">IFERROR(INDEX(Reperes!$B$7:$B$28,MATCH($A184,Reperes!$A$7:$A$28,0)),"")</f>
        <v/>
      </c>
      <c r="F184" s="15" t="str">
        <f aca="false">IF(SUMPRODUCT(((Reperes!$F$7:$F$28=Reperes!$B$2)+(Reperes!$F$7:$F$28="Toutes"))*(Reperes!$G$7:$G$28&lt;=$A184)*(Reperes!$H$7:$H$28&gt;=$A184))&gt;0,"Vacances","")</f>
        <v/>
      </c>
      <c r="G184" s="14" t="n">
        <f aca="false">IF(YEAR($A184-364)=2026,$A184-364,$A184-371)</f>
        <v>46203</v>
      </c>
      <c r="H184" s="15" t="str">
        <f aca="false">INDEX(Reperes!$J$7:$J$13,WEEKDAY($G184,2))</f>
        <v>mardi</v>
      </c>
      <c r="I184" s="15" t="str">
        <f aca="false">IFERROR(INDEX(Reperes!$B$7:$B$28,MATCH($G184,Reperes!$A$7:$A$28,0)),"")</f>
        <v/>
      </c>
      <c r="J184" s="15" t="str">
        <f aca="false">IF(SUMPRODUCT(((Reperes!$F$7:$F$28=Reperes!$B$2)+(Reperes!$F$7:$F$28="Toutes"))*(Reperes!$G$7:$G$28&lt;=$G184)*(Reperes!$H$7:$H$28&gt;=$G184))&gt;0,"Vacances","")</f>
        <v/>
      </c>
      <c r="K184" s="16" t="str">
        <f aca="false">IF(AND(($E184&lt;&gt;"")=($I184&lt;&gt;""),$F184=$J184),"","Prudence : "&amp;IF(($E184&lt;&gt;"")&lt;&gt;($I184&lt;&gt;""),"statut ferie different. ","")&amp;IF($F184&lt;&gt;$J184,"statut vacances different.",""))</f>
        <v/>
      </c>
      <c r="L184" s="17"/>
      <c r="M184" s="18"/>
      <c r="N184" s="19" t="str">
        <f aca="false">IF(OR($L184="",$M184=""),"",$L184*$M184)</f>
        <v/>
      </c>
      <c r="O184" s="18"/>
      <c r="P184" s="20" t="str">
        <f aca="false">IF(OR($M184="",$O184=""),"",$O184/$M184-1)</f>
        <v/>
      </c>
    </row>
    <row r="185" customFormat="false" ht="15" hidden="false" customHeight="false" outlineLevel="0" collapsed="false">
      <c r="A185" s="14" t="n">
        <v>46568</v>
      </c>
      <c r="B185" s="15" t="str">
        <f aca="false">INDEX(Reperes!$L$7:$L$18,MONTH($A185))</f>
        <v>juin</v>
      </c>
      <c r="C185" s="15" t="str">
        <f aca="false">INDEX(Reperes!$J$7:$J$13,WEEKDAY($A185,2))</f>
        <v>mercredi</v>
      </c>
      <c r="D185" s="15" t="n">
        <f aca="false">WEEKNUM($A185,21)</f>
        <v>26</v>
      </c>
      <c r="E185" s="15" t="str">
        <f aca="false">IFERROR(INDEX(Reperes!$B$7:$B$28,MATCH($A185,Reperes!$A$7:$A$28,0)),"")</f>
        <v/>
      </c>
      <c r="F185" s="15" t="str">
        <f aca="false">IF(SUMPRODUCT(((Reperes!$F$7:$F$28=Reperes!$B$2)+(Reperes!$F$7:$F$28="Toutes"))*(Reperes!$G$7:$G$28&lt;=$A185)*(Reperes!$H$7:$H$28&gt;=$A185))&gt;0,"Vacances","")</f>
        <v/>
      </c>
      <c r="G185" s="14" t="n">
        <f aca="false">IF(YEAR($A185-364)=2026,$A185-364,$A185-371)</f>
        <v>46204</v>
      </c>
      <c r="H185" s="15" t="str">
        <f aca="false">INDEX(Reperes!$J$7:$J$13,WEEKDAY($G185,2))</f>
        <v>mercredi</v>
      </c>
      <c r="I185" s="15" t="str">
        <f aca="false">IFERROR(INDEX(Reperes!$B$7:$B$28,MATCH($G185,Reperes!$A$7:$A$28,0)),"")</f>
        <v/>
      </c>
      <c r="J185" s="15" t="str">
        <f aca="false">IF(SUMPRODUCT(((Reperes!$F$7:$F$28=Reperes!$B$2)+(Reperes!$F$7:$F$28="Toutes"))*(Reperes!$G$7:$G$28&lt;=$G185)*(Reperes!$H$7:$H$28&gt;=$G185))&gt;0,"Vacances","")</f>
        <v/>
      </c>
      <c r="K185" s="16" t="str">
        <f aca="false">IF(AND(($E185&lt;&gt;"")=($I185&lt;&gt;""),$F185=$J185),"","Prudence : "&amp;IF(($E185&lt;&gt;"")&lt;&gt;($I185&lt;&gt;""),"statut ferie different. ","")&amp;IF($F185&lt;&gt;$J185,"statut vacances different.",""))</f>
        <v/>
      </c>
      <c r="L185" s="17"/>
      <c r="M185" s="18"/>
      <c r="N185" s="19" t="str">
        <f aca="false">IF(OR($L185="",$M185=""),"",$L185*$M185)</f>
        <v/>
      </c>
      <c r="O185" s="18"/>
      <c r="P185" s="20" t="str">
        <f aca="false">IF(OR($M185="",$O185=""),"",$O185/$M185-1)</f>
        <v/>
      </c>
    </row>
    <row r="186" customFormat="false" ht="15" hidden="false" customHeight="false" outlineLevel="0" collapsed="false">
      <c r="A186" s="14" t="n">
        <v>46569</v>
      </c>
      <c r="B186" s="15" t="str">
        <f aca="false">INDEX(Reperes!$L$7:$L$18,MONTH($A186))</f>
        <v>juillet</v>
      </c>
      <c r="C186" s="15" t="str">
        <f aca="false">INDEX(Reperes!$J$7:$J$13,WEEKDAY($A186,2))</f>
        <v>jeudi</v>
      </c>
      <c r="D186" s="15" t="n">
        <f aca="false">WEEKNUM($A186,21)</f>
        <v>26</v>
      </c>
      <c r="E186" s="15" t="str">
        <f aca="false">IFERROR(INDEX(Reperes!$B$7:$B$28,MATCH($A186,Reperes!$A$7:$A$28,0)),"")</f>
        <v/>
      </c>
      <c r="F186" s="15" t="str">
        <f aca="false">IF(SUMPRODUCT(((Reperes!$F$7:$F$28=Reperes!$B$2)+(Reperes!$F$7:$F$28="Toutes"))*(Reperes!$G$7:$G$28&lt;=$A186)*(Reperes!$H$7:$H$28&gt;=$A186))&gt;0,"Vacances","")</f>
        <v/>
      </c>
      <c r="G186" s="14" t="n">
        <f aca="false">IF(YEAR($A186-364)=2026,$A186-364,$A186-371)</f>
        <v>46205</v>
      </c>
      <c r="H186" s="15" t="str">
        <f aca="false">INDEX(Reperes!$J$7:$J$13,WEEKDAY($G186,2))</f>
        <v>jeudi</v>
      </c>
      <c r="I186" s="15" t="str">
        <f aca="false">IFERROR(INDEX(Reperes!$B$7:$B$28,MATCH($G186,Reperes!$A$7:$A$28,0)),"")</f>
        <v/>
      </c>
      <c r="J186" s="15" t="str">
        <f aca="false">IF(SUMPRODUCT(((Reperes!$F$7:$F$28=Reperes!$B$2)+(Reperes!$F$7:$F$28="Toutes"))*(Reperes!$G$7:$G$28&lt;=$G186)*(Reperes!$H$7:$H$28&gt;=$G186))&gt;0,"Vacances","")</f>
        <v/>
      </c>
      <c r="K186" s="16" t="str">
        <f aca="false">IF(AND(($E186&lt;&gt;"")=($I186&lt;&gt;""),$F186=$J186),"","Prudence : "&amp;IF(($E186&lt;&gt;"")&lt;&gt;($I186&lt;&gt;""),"statut ferie different. ","")&amp;IF($F186&lt;&gt;$J186,"statut vacances different.",""))</f>
        <v/>
      </c>
      <c r="L186" s="17"/>
      <c r="M186" s="18"/>
      <c r="N186" s="19" t="str">
        <f aca="false">IF(OR($L186="",$M186=""),"",$L186*$M186)</f>
        <v/>
      </c>
      <c r="O186" s="18"/>
      <c r="P186" s="20" t="str">
        <f aca="false">IF(OR($M186="",$O186=""),"",$O186/$M186-1)</f>
        <v/>
      </c>
    </row>
    <row r="187" customFormat="false" ht="15" hidden="false" customHeight="false" outlineLevel="0" collapsed="false">
      <c r="A187" s="14" t="n">
        <v>46570</v>
      </c>
      <c r="B187" s="15" t="str">
        <f aca="false">INDEX(Reperes!$L$7:$L$18,MONTH($A187))</f>
        <v>juillet</v>
      </c>
      <c r="C187" s="15" t="str">
        <f aca="false">INDEX(Reperes!$J$7:$J$13,WEEKDAY($A187,2))</f>
        <v>vendredi</v>
      </c>
      <c r="D187" s="15" t="n">
        <f aca="false">WEEKNUM($A187,21)</f>
        <v>26</v>
      </c>
      <c r="E187" s="15" t="str">
        <f aca="false">IFERROR(INDEX(Reperes!$B$7:$B$28,MATCH($A187,Reperes!$A$7:$A$28,0)),"")</f>
        <v/>
      </c>
      <c r="F187" s="15" t="str">
        <f aca="false">IF(SUMPRODUCT(((Reperes!$F$7:$F$28=Reperes!$B$2)+(Reperes!$F$7:$F$28="Toutes"))*(Reperes!$G$7:$G$28&lt;=$A187)*(Reperes!$H$7:$H$28&gt;=$A187))&gt;0,"Vacances","")</f>
        <v/>
      </c>
      <c r="G187" s="14" t="n">
        <f aca="false">IF(YEAR($A187-364)=2026,$A187-364,$A187-371)</f>
        <v>46206</v>
      </c>
      <c r="H187" s="15" t="str">
        <f aca="false">INDEX(Reperes!$J$7:$J$13,WEEKDAY($G187,2))</f>
        <v>vendredi</v>
      </c>
      <c r="I187" s="15" t="str">
        <f aca="false">IFERROR(INDEX(Reperes!$B$7:$B$28,MATCH($G187,Reperes!$A$7:$A$28,0)),"")</f>
        <v/>
      </c>
      <c r="J187" s="15" t="str">
        <f aca="false">IF(SUMPRODUCT(((Reperes!$F$7:$F$28=Reperes!$B$2)+(Reperes!$F$7:$F$28="Toutes"))*(Reperes!$G$7:$G$28&lt;=$G187)*(Reperes!$H$7:$H$28&gt;=$G187))&gt;0,"Vacances","")</f>
        <v/>
      </c>
      <c r="K187" s="16" t="str">
        <f aca="false">IF(AND(($E187&lt;&gt;"")=($I187&lt;&gt;""),$F187=$J187),"","Prudence : "&amp;IF(($E187&lt;&gt;"")&lt;&gt;($I187&lt;&gt;""),"statut ferie different. ","")&amp;IF($F187&lt;&gt;$J187,"statut vacances different.",""))</f>
        <v/>
      </c>
      <c r="L187" s="17"/>
      <c r="M187" s="18"/>
      <c r="N187" s="19" t="str">
        <f aca="false">IF(OR($L187="",$M187=""),"",$L187*$M187)</f>
        <v/>
      </c>
      <c r="O187" s="18"/>
      <c r="P187" s="20" t="str">
        <f aca="false">IF(OR($M187="",$O187=""),"",$O187/$M187-1)</f>
        <v/>
      </c>
    </row>
    <row r="188" customFormat="false" ht="15" hidden="false" customHeight="false" outlineLevel="0" collapsed="false">
      <c r="A188" s="21" t="n">
        <v>46571</v>
      </c>
      <c r="B188" s="22" t="str">
        <f aca="false">INDEX(Reperes!$L$7:$L$18,MONTH($A188))</f>
        <v>juillet</v>
      </c>
      <c r="C188" s="22" t="str">
        <f aca="false">INDEX(Reperes!$J$7:$J$13,WEEKDAY($A188,2))</f>
        <v>samedi</v>
      </c>
      <c r="D188" s="22" t="n">
        <f aca="false">WEEKNUM($A188,21)</f>
        <v>26</v>
      </c>
      <c r="E188" s="22" t="str">
        <f aca="false">IFERROR(INDEX(Reperes!$B$7:$B$28,MATCH($A188,Reperes!$A$7:$A$28,0)),"")</f>
        <v/>
      </c>
      <c r="F188" s="22" t="str">
        <f aca="false">IF(SUMPRODUCT(((Reperes!$F$7:$F$28=Reperes!$B$2)+(Reperes!$F$7:$F$28="Toutes"))*(Reperes!$G$7:$G$28&lt;=$A188)*(Reperes!$H$7:$H$28&gt;=$A188))&gt;0,"Vacances","")</f>
        <v>Vacances</v>
      </c>
      <c r="G188" s="21" t="n">
        <f aca="false">IF(YEAR($A188-364)=2026,$A188-364,$A188-371)</f>
        <v>46207</v>
      </c>
      <c r="H188" s="22" t="str">
        <f aca="false">INDEX(Reperes!$J$7:$J$13,WEEKDAY($G188,2))</f>
        <v>samedi</v>
      </c>
      <c r="I188" s="22" t="str">
        <f aca="false">IFERROR(INDEX(Reperes!$B$7:$B$28,MATCH($G188,Reperes!$A$7:$A$28,0)),"")</f>
        <v/>
      </c>
      <c r="J188" s="22" t="str">
        <f aca="false">IF(SUMPRODUCT(((Reperes!$F$7:$F$28=Reperes!$B$2)+(Reperes!$F$7:$F$28="Toutes"))*(Reperes!$G$7:$G$28&lt;=$G188)*(Reperes!$H$7:$H$28&gt;=$G188))&gt;0,"Vacances","")</f>
        <v>Vacances</v>
      </c>
      <c r="K188" s="23" t="str">
        <f aca="false">IF(AND(($E188&lt;&gt;"")=($I188&lt;&gt;""),$F188=$J188),"","Prudence : "&amp;IF(($E188&lt;&gt;"")&lt;&gt;($I188&lt;&gt;""),"statut ferie different. ","")&amp;IF($F188&lt;&gt;$J188,"statut vacances different.",""))</f>
        <v/>
      </c>
      <c r="L188" s="17"/>
      <c r="M188" s="18"/>
      <c r="N188" s="19" t="str">
        <f aca="false">IF(OR($L188="",$M188=""),"",$L188*$M188)</f>
        <v/>
      </c>
      <c r="O188" s="18"/>
      <c r="P188" s="20" t="str">
        <f aca="false">IF(OR($M188="",$O188=""),"",$O188/$M188-1)</f>
        <v/>
      </c>
    </row>
    <row r="189" customFormat="false" ht="15" hidden="false" customHeight="false" outlineLevel="0" collapsed="false">
      <c r="A189" s="21" t="n">
        <v>46572</v>
      </c>
      <c r="B189" s="22" t="str">
        <f aca="false">INDEX(Reperes!$L$7:$L$18,MONTH($A189))</f>
        <v>juillet</v>
      </c>
      <c r="C189" s="22" t="str">
        <f aca="false">INDEX(Reperes!$J$7:$J$13,WEEKDAY($A189,2))</f>
        <v>dimanche</v>
      </c>
      <c r="D189" s="22" t="n">
        <f aca="false">WEEKNUM($A189,21)</f>
        <v>26</v>
      </c>
      <c r="E189" s="22" t="str">
        <f aca="false">IFERROR(INDEX(Reperes!$B$7:$B$28,MATCH($A189,Reperes!$A$7:$A$28,0)),"")</f>
        <v/>
      </c>
      <c r="F189" s="22" t="str">
        <f aca="false">IF(SUMPRODUCT(((Reperes!$F$7:$F$28=Reperes!$B$2)+(Reperes!$F$7:$F$28="Toutes"))*(Reperes!$G$7:$G$28&lt;=$A189)*(Reperes!$H$7:$H$28&gt;=$A189))&gt;0,"Vacances","")</f>
        <v>Vacances</v>
      </c>
      <c r="G189" s="21" t="n">
        <f aca="false">IF(YEAR($A189-364)=2026,$A189-364,$A189-371)</f>
        <v>46208</v>
      </c>
      <c r="H189" s="22" t="str">
        <f aca="false">INDEX(Reperes!$J$7:$J$13,WEEKDAY($G189,2))</f>
        <v>dimanche</v>
      </c>
      <c r="I189" s="22" t="str">
        <f aca="false">IFERROR(INDEX(Reperes!$B$7:$B$28,MATCH($G189,Reperes!$A$7:$A$28,0)),"")</f>
        <v/>
      </c>
      <c r="J189" s="22" t="str">
        <f aca="false">IF(SUMPRODUCT(((Reperes!$F$7:$F$28=Reperes!$B$2)+(Reperes!$F$7:$F$28="Toutes"))*(Reperes!$G$7:$G$28&lt;=$G189)*(Reperes!$H$7:$H$28&gt;=$G189))&gt;0,"Vacances","")</f>
        <v>Vacances</v>
      </c>
      <c r="K189" s="23" t="str">
        <f aca="false">IF(AND(($E189&lt;&gt;"")=($I189&lt;&gt;""),$F189=$J189),"","Prudence : "&amp;IF(($E189&lt;&gt;"")&lt;&gt;($I189&lt;&gt;""),"statut ferie different. ","")&amp;IF($F189&lt;&gt;$J189,"statut vacances different.",""))</f>
        <v/>
      </c>
      <c r="L189" s="17"/>
      <c r="M189" s="18"/>
      <c r="N189" s="19" t="str">
        <f aca="false">IF(OR($L189="",$M189=""),"",$L189*$M189)</f>
        <v/>
      </c>
      <c r="O189" s="18"/>
      <c r="P189" s="20" t="str">
        <f aca="false">IF(OR($M189="",$O189=""),"",$O189/$M189-1)</f>
        <v/>
      </c>
    </row>
    <row r="190" customFormat="false" ht="15" hidden="false" customHeight="false" outlineLevel="0" collapsed="false">
      <c r="A190" s="14" t="n">
        <v>46573</v>
      </c>
      <c r="B190" s="15" t="str">
        <f aca="false">INDEX(Reperes!$L$7:$L$18,MONTH($A190))</f>
        <v>juillet</v>
      </c>
      <c r="C190" s="15" t="str">
        <f aca="false">INDEX(Reperes!$J$7:$J$13,WEEKDAY($A190,2))</f>
        <v>lundi</v>
      </c>
      <c r="D190" s="15" t="n">
        <f aca="false">WEEKNUM($A190,21)</f>
        <v>27</v>
      </c>
      <c r="E190" s="15" t="str">
        <f aca="false">IFERROR(INDEX(Reperes!$B$7:$B$28,MATCH($A190,Reperes!$A$7:$A$28,0)),"")</f>
        <v/>
      </c>
      <c r="F190" s="15" t="str">
        <f aca="false">IF(SUMPRODUCT(((Reperes!$F$7:$F$28=Reperes!$B$2)+(Reperes!$F$7:$F$28="Toutes"))*(Reperes!$G$7:$G$28&lt;=$A190)*(Reperes!$H$7:$H$28&gt;=$A190))&gt;0,"Vacances","")</f>
        <v>Vacances</v>
      </c>
      <c r="G190" s="14" t="n">
        <f aca="false">IF(YEAR($A190-364)=2026,$A190-364,$A190-371)</f>
        <v>46209</v>
      </c>
      <c r="H190" s="15" t="str">
        <f aca="false">INDEX(Reperes!$J$7:$J$13,WEEKDAY($G190,2))</f>
        <v>lundi</v>
      </c>
      <c r="I190" s="15" t="str">
        <f aca="false">IFERROR(INDEX(Reperes!$B$7:$B$28,MATCH($G190,Reperes!$A$7:$A$28,0)),"")</f>
        <v/>
      </c>
      <c r="J190" s="15" t="str">
        <f aca="false">IF(SUMPRODUCT(((Reperes!$F$7:$F$28=Reperes!$B$2)+(Reperes!$F$7:$F$28="Toutes"))*(Reperes!$G$7:$G$28&lt;=$G190)*(Reperes!$H$7:$H$28&gt;=$G190))&gt;0,"Vacances","")</f>
        <v>Vacances</v>
      </c>
      <c r="K190" s="16" t="str">
        <f aca="false">IF(AND(($E190&lt;&gt;"")=($I190&lt;&gt;""),$F190=$J190),"","Prudence : "&amp;IF(($E190&lt;&gt;"")&lt;&gt;($I190&lt;&gt;""),"statut ferie different. ","")&amp;IF($F190&lt;&gt;$J190,"statut vacances different.",""))</f>
        <v/>
      </c>
      <c r="L190" s="17"/>
      <c r="M190" s="18"/>
      <c r="N190" s="19" t="str">
        <f aca="false">IF(OR($L190="",$M190=""),"",$L190*$M190)</f>
        <v/>
      </c>
      <c r="O190" s="18"/>
      <c r="P190" s="20" t="str">
        <f aca="false">IF(OR($M190="",$O190=""),"",$O190/$M190-1)</f>
        <v/>
      </c>
    </row>
    <row r="191" customFormat="false" ht="15" hidden="false" customHeight="false" outlineLevel="0" collapsed="false">
      <c r="A191" s="14" t="n">
        <v>46574</v>
      </c>
      <c r="B191" s="15" t="str">
        <f aca="false">INDEX(Reperes!$L$7:$L$18,MONTH($A191))</f>
        <v>juillet</v>
      </c>
      <c r="C191" s="15" t="str">
        <f aca="false">INDEX(Reperes!$J$7:$J$13,WEEKDAY($A191,2))</f>
        <v>mardi</v>
      </c>
      <c r="D191" s="15" t="n">
        <f aca="false">WEEKNUM($A191,21)</f>
        <v>27</v>
      </c>
      <c r="E191" s="15" t="str">
        <f aca="false">IFERROR(INDEX(Reperes!$B$7:$B$28,MATCH($A191,Reperes!$A$7:$A$28,0)),"")</f>
        <v/>
      </c>
      <c r="F191" s="15" t="str">
        <f aca="false">IF(SUMPRODUCT(((Reperes!$F$7:$F$28=Reperes!$B$2)+(Reperes!$F$7:$F$28="Toutes"))*(Reperes!$G$7:$G$28&lt;=$A191)*(Reperes!$H$7:$H$28&gt;=$A191))&gt;0,"Vacances","")</f>
        <v>Vacances</v>
      </c>
      <c r="G191" s="14" t="n">
        <f aca="false">IF(YEAR($A191-364)=2026,$A191-364,$A191-371)</f>
        <v>46210</v>
      </c>
      <c r="H191" s="15" t="str">
        <f aca="false">INDEX(Reperes!$J$7:$J$13,WEEKDAY($G191,2))</f>
        <v>mardi</v>
      </c>
      <c r="I191" s="15" t="str">
        <f aca="false">IFERROR(INDEX(Reperes!$B$7:$B$28,MATCH($G191,Reperes!$A$7:$A$28,0)),"")</f>
        <v/>
      </c>
      <c r="J191" s="15" t="str">
        <f aca="false">IF(SUMPRODUCT(((Reperes!$F$7:$F$28=Reperes!$B$2)+(Reperes!$F$7:$F$28="Toutes"))*(Reperes!$G$7:$G$28&lt;=$G191)*(Reperes!$H$7:$H$28&gt;=$G191))&gt;0,"Vacances","")</f>
        <v>Vacances</v>
      </c>
      <c r="K191" s="16" t="str">
        <f aca="false">IF(AND(($E191&lt;&gt;"")=($I191&lt;&gt;""),$F191=$J191),"","Prudence : "&amp;IF(($E191&lt;&gt;"")&lt;&gt;($I191&lt;&gt;""),"statut ferie different. ","")&amp;IF($F191&lt;&gt;$J191,"statut vacances different.",""))</f>
        <v/>
      </c>
      <c r="L191" s="17"/>
      <c r="M191" s="18"/>
      <c r="N191" s="19" t="str">
        <f aca="false">IF(OR($L191="",$M191=""),"",$L191*$M191)</f>
        <v/>
      </c>
      <c r="O191" s="18"/>
      <c r="P191" s="20" t="str">
        <f aca="false">IF(OR($M191="",$O191=""),"",$O191/$M191-1)</f>
        <v/>
      </c>
    </row>
    <row r="192" customFormat="false" ht="15" hidden="false" customHeight="false" outlineLevel="0" collapsed="false">
      <c r="A192" s="14" t="n">
        <v>46575</v>
      </c>
      <c r="B192" s="15" t="str">
        <f aca="false">INDEX(Reperes!$L$7:$L$18,MONTH($A192))</f>
        <v>juillet</v>
      </c>
      <c r="C192" s="15" t="str">
        <f aca="false">INDEX(Reperes!$J$7:$J$13,WEEKDAY($A192,2))</f>
        <v>mercredi</v>
      </c>
      <c r="D192" s="15" t="n">
        <f aca="false">WEEKNUM($A192,21)</f>
        <v>27</v>
      </c>
      <c r="E192" s="15" t="str">
        <f aca="false">IFERROR(INDEX(Reperes!$B$7:$B$28,MATCH($A192,Reperes!$A$7:$A$28,0)),"")</f>
        <v/>
      </c>
      <c r="F192" s="15" t="str">
        <f aca="false">IF(SUMPRODUCT(((Reperes!$F$7:$F$28=Reperes!$B$2)+(Reperes!$F$7:$F$28="Toutes"))*(Reperes!$G$7:$G$28&lt;=$A192)*(Reperes!$H$7:$H$28&gt;=$A192))&gt;0,"Vacances","")</f>
        <v>Vacances</v>
      </c>
      <c r="G192" s="14" t="n">
        <f aca="false">IF(YEAR($A192-364)=2026,$A192-364,$A192-371)</f>
        <v>46211</v>
      </c>
      <c r="H192" s="15" t="str">
        <f aca="false">INDEX(Reperes!$J$7:$J$13,WEEKDAY($G192,2))</f>
        <v>mercredi</v>
      </c>
      <c r="I192" s="15" t="str">
        <f aca="false">IFERROR(INDEX(Reperes!$B$7:$B$28,MATCH($G192,Reperes!$A$7:$A$28,0)),"")</f>
        <v/>
      </c>
      <c r="J192" s="15" t="str">
        <f aca="false">IF(SUMPRODUCT(((Reperes!$F$7:$F$28=Reperes!$B$2)+(Reperes!$F$7:$F$28="Toutes"))*(Reperes!$G$7:$G$28&lt;=$G192)*(Reperes!$H$7:$H$28&gt;=$G192))&gt;0,"Vacances","")</f>
        <v>Vacances</v>
      </c>
      <c r="K192" s="16" t="str">
        <f aca="false">IF(AND(($E192&lt;&gt;"")=($I192&lt;&gt;""),$F192=$J192),"","Prudence : "&amp;IF(($E192&lt;&gt;"")&lt;&gt;($I192&lt;&gt;""),"statut ferie different. ","")&amp;IF($F192&lt;&gt;$J192,"statut vacances different.",""))</f>
        <v/>
      </c>
      <c r="L192" s="17"/>
      <c r="M192" s="18"/>
      <c r="N192" s="19" t="str">
        <f aca="false">IF(OR($L192="",$M192=""),"",$L192*$M192)</f>
        <v/>
      </c>
      <c r="O192" s="18"/>
      <c r="P192" s="20" t="str">
        <f aca="false">IF(OR($M192="",$O192=""),"",$O192/$M192-1)</f>
        <v/>
      </c>
    </row>
    <row r="193" customFormat="false" ht="15" hidden="false" customHeight="false" outlineLevel="0" collapsed="false">
      <c r="A193" s="14" t="n">
        <v>46576</v>
      </c>
      <c r="B193" s="15" t="str">
        <f aca="false">INDEX(Reperes!$L$7:$L$18,MONTH($A193))</f>
        <v>juillet</v>
      </c>
      <c r="C193" s="15" t="str">
        <f aca="false">INDEX(Reperes!$J$7:$J$13,WEEKDAY($A193,2))</f>
        <v>jeudi</v>
      </c>
      <c r="D193" s="15" t="n">
        <f aca="false">WEEKNUM($A193,21)</f>
        <v>27</v>
      </c>
      <c r="E193" s="15" t="str">
        <f aca="false">IFERROR(INDEX(Reperes!$B$7:$B$28,MATCH($A193,Reperes!$A$7:$A$28,0)),"")</f>
        <v/>
      </c>
      <c r="F193" s="15" t="str">
        <f aca="false">IF(SUMPRODUCT(((Reperes!$F$7:$F$28=Reperes!$B$2)+(Reperes!$F$7:$F$28="Toutes"))*(Reperes!$G$7:$G$28&lt;=$A193)*(Reperes!$H$7:$H$28&gt;=$A193))&gt;0,"Vacances","")</f>
        <v>Vacances</v>
      </c>
      <c r="G193" s="14" t="n">
        <f aca="false">IF(YEAR($A193-364)=2026,$A193-364,$A193-371)</f>
        <v>46212</v>
      </c>
      <c r="H193" s="15" t="str">
        <f aca="false">INDEX(Reperes!$J$7:$J$13,WEEKDAY($G193,2))</f>
        <v>jeudi</v>
      </c>
      <c r="I193" s="15" t="str">
        <f aca="false">IFERROR(INDEX(Reperes!$B$7:$B$28,MATCH($G193,Reperes!$A$7:$A$28,0)),"")</f>
        <v/>
      </c>
      <c r="J193" s="15" t="str">
        <f aca="false">IF(SUMPRODUCT(((Reperes!$F$7:$F$28=Reperes!$B$2)+(Reperes!$F$7:$F$28="Toutes"))*(Reperes!$G$7:$G$28&lt;=$G193)*(Reperes!$H$7:$H$28&gt;=$G193))&gt;0,"Vacances","")</f>
        <v>Vacances</v>
      </c>
      <c r="K193" s="16" t="str">
        <f aca="false">IF(AND(($E193&lt;&gt;"")=($I193&lt;&gt;""),$F193=$J193),"","Prudence : "&amp;IF(($E193&lt;&gt;"")&lt;&gt;($I193&lt;&gt;""),"statut ferie different. ","")&amp;IF($F193&lt;&gt;$J193,"statut vacances different.",""))</f>
        <v/>
      </c>
      <c r="L193" s="17"/>
      <c r="M193" s="18"/>
      <c r="N193" s="19" t="str">
        <f aca="false">IF(OR($L193="",$M193=""),"",$L193*$M193)</f>
        <v/>
      </c>
      <c r="O193" s="18"/>
      <c r="P193" s="20" t="str">
        <f aca="false">IF(OR($M193="",$O193=""),"",$O193/$M193-1)</f>
        <v/>
      </c>
    </row>
    <row r="194" customFormat="false" ht="15" hidden="false" customHeight="false" outlineLevel="0" collapsed="false">
      <c r="A194" s="14" t="n">
        <v>46577</v>
      </c>
      <c r="B194" s="15" t="str">
        <f aca="false">INDEX(Reperes!$L$7:$L$18,MONTH($A194))</f>
        <v>juillet</v>
      </c>
      <c r="C194" s="15" t="str">
        <f aca="false">INDEX(Reperes!$J$7:$J$13,WEEKDAY($A194,2))</f>
        <v>vendredi</v>
      </c>
      <c r="D194" s="15" t="n">
        <f aca="false">WEEKNUM($A194,21)</f>
        <v>27</v>
      </c>
      <c r="E194" s="15" t="str">
        <f aca="false">IFERROR(INDEX(Reperes!$B$7:$B$28,MATCH($A194,Reperes!$A$7:$A$28,0)),"")</f>
        <v/>
      </c>
      <c r="F194" s="15" t="str">
        <f aca="false">IF(SUMPRODUCT(((Reperes!$F$7:$F$28=Reperes!$B$2)+(Reperes!$F$7:$F$28="Toutes"))*(Reperes!$G$7:$G$28&lt;=$A194)*(Reperes!$H$7:$H$28&gt;=$A194))&gt;0,"Vacances","")</f>
        <v>Vacances</v>
      </c>
      <c r="G194" s="14" t="n">
        <f aca="false">IF(YEAR($A194-364)=2026,$A194-364,$A194-371)</f>
        <v>46213</v>
      </c>
      <c r="H194" s="15" t="str">
        <f aca="false">INDEX(Reperes!$J$7:$J$13,WEEKDAY($G194,2))</f>
        <v>vendredi</v>
      </c>
      <c r="I194" s="15" t="str">
        <f aca="false">IFERROR(INDEX(Reperes!$B$7:$B$28,MATCH($G194,Reperes!$A$7:$A$28,0)),"")</f>
        <v/>
      </c>
      <c r="J194" s="15" t="str">
        <f aca="false">IF(SUMPRODUCT(((Reperes!$F$7:$F$28=Reperes!$B$2)+(Reperes!$F$7:$F$28="Toutes"))*(Reperes!$G$7:$G$28&lt;=$G194)*(Reperes!$H$7:$H$28&gt;=$G194))&gt;0,"Vacances","")</f>
        <v>Vacances</v>
      </c>
      <c r="K194" s="16" t="str">
        <f aca="false">IF(AND(($E194&lt;&gt;"")=($I194&lt;&gt;""),$F194=$J194),"","Prudence : "&amp;IF(($E194&lt;&gt;"")&lt;&gt;($I194&lt;&gt;""),"statut ferie different. ","")&amp;IF($F194&lt;&gt;$J194,"statut vacances different.",""))</f>
        <v/>
      </c>
      <c r="L194" s="17"/>
      <c r="M194" s="18"/>
      <c r="N194" s="19" t="str">
        <f aca="false">IF(OR($L194="",$M194=""),"",$L194*$M194)</f>
        <v/>
      </c>
      <c r="O194" s="18"/>
      <c r="P194" s="20" t="str">
        <f aca="false">IF(OR($M194="",$O194=""),"",$O194/$M194-1)</f>
        <v/>
      </c>
    </row>
    <row r="195" customFormat="false" ht="15" hidden="false" customHeight="false" outlineLevel="0" collapsed="false">
      <c r="A195" s="21" t="n">
        <v>46578</v>
      </c>
      <c r="B195" s="22" t="str">
        <f aca="false">INDEX(Reperes!$L$7:$L$18,MONTH($A195))</f>
        <v>juillet</v>
      </c>
      <c r="C195" s="22" t="str">
        <f aca="false">INDEX(Reperes!$J$7:$J$13,WEEKDAY($A195,2))</f>
        <v>samedi</v>
      </c>
      <c r="D195" s="22" t="n">
        <f aca="false">WEEKNUM($A195,21)</f>
        <v>27</v>
      </c>
      <c r="E195" s="22" t="str">
        <f aca="false">IFERROR(INDEX(Reperes!$B$7:$B$28,MATCH($A195,Reperes!$A$7:$A$28,0)),"")</f>
        <v/>
      </c>
      <c r="F195" s="22" t="str">
        <f aca="false">IF(SUMPRODUCT(((Reperes!$F$7:$F$28=Reperes!$B$2)+(Reperes!$F$7:$F$28="Toutes"))*(Reperes!$G$7:$G$28&lt;=$A195)*(Reperes!$H$7:$H$28&gt;=$A195))&gt;0,"Vacances","")</f>
        <v>Vacances</v>
      </c>
      <c r="G195" s="21" t="n">
        <f aca="false">IF(YEAR($A195-364)=2026,$A195-364,$A195-371)</f>
        <v>46214</v>
      </c>
      <c r="H195" s="22" t="str">
        <f aca="false">INDEX(Reperes!$J$7:$J$13,WEEKDAY($G195,2))</f>
        <v>samedi</v>
      </c>
      <c r="I195" s="22" t="str">
        <f aca="false">IFERROR(INDEX(Reperes!$B$7:$B$28,MATCH($G195,Reperes!$A$7:$A$28,0)),"")</f>
        <v/>
      </c>
      <c r="J195" s="22" t="str">
        <f aca="false">IF(SUMPRODUCT(((Reperes!$F$7:$F$28=Reperes!$B$2)+(Reperes!$F$7:$F$28="Toutes"))*(Reperes!$G$7:$G$28&lt;=$G195)*(Reperes!$H$7:$H$28&gt;=$G195))&gt;0,"Vacances","")</f>
        <v>Vacances</v>
      </c>
      <c r="K195" s="23" t="str">
        <f aca="false">IF(AND(($E195&lt;&gt;"")=($I195&lt;&gt;""),$F195=$J195),"","Prudence : "&amp;IF(($E195&lt;&gt;"")&lt;&gt;($I195&lt;&gt;""),"statut ferie different. ","")&amp;IF($F195&lt;&gt;$J195,"statut vacances different.",""))</f>
        <v/>
      </c>
      <c r="L195" s="17"/>
      <c r="M195" s="18"/>
      <c r="N195" s="19" t="str">
        <f aca="false">IF(OR($L195="",$M195=""),"",$L195*$M195)</f>
        <v/>
      </c>
      <c r="O195" s="18"/>
      <c r="P195" s="20" t="str">
        <f aca="false">IF(OR($M195="",$O195=""),"",$O195/$M195-1)</f>
        <v/>
      </c>
    </row>
    <row r="196" customFormat="false" ht="15" hidden="false" customHeight="false" outlineLevel="0" collapsed="false">
      <c r="A196" s="21" t="n">
        <v>46579</v>
      </c>
      <c r="B196" s="22" t="str">
        <f aca="false">INDEX(Reperes!$L$7:$L$18,MONTH($A196))</f>
        <v>juillet</v>
      </c>
      <c r="C196" s="22" t="str">
        <f aca="false">INDEX(Reperes!$J$7:$J$13,WEEKDAY($A196,2))</f>
        <v>dimanche</v>
      </c>
      <c r="D196" s="22" t="n">
        <f aca="false">WEEKNUM($A196,21)</f>
        <v>27</v>
      </c>
      <c r="E196" s="22" t="str">
        <f aca="false">IFERROR(INDEX(Reperes!$B$7:$B$28,MATCH($A196,Reperes!$A$7:$A$28,0)),"")</f>
        <v/>
      </c>
      <c r="F196" s="22" t="str">
        <f aca="false">IF(SUMPRODUCT(((Reperes!$F$7:$F$28=Reperes!$B$2)+(Reperes!$F$7:$F$28="Toutes"))*(Reperes!$G$7:$G$28&lt;=$A196)*(Reperes!$H$7:$H$28&gt;=$A196))&gt;0,"Vacances","")</f>
        <v>Vacances</v>
      </c>
      <c r="G196" s="21" t="n">
        <f aca="false">IF(YEAR($A196-364)=2026,$A196-364,$A196-371)</f>
        <v>46215</v>
      </c>
      <c r="H196" s="22" t="str">
        <f aca="false">INDEX(Reperes!$J$7:$J$13,WEEKDAY($G196,2))</f>
        <v>dimanche</v>
      </c>
      <c r="I196" s="22" t="str">
        <f aca="false">IFERROR(INDEX(Reperes!$B$7:$B$28,MATCH($G196,Reperes!$A$7:$A$28,0)),"")</f>
        <v/>
      </c>
      <c r="J196" s="22" t="str">
        <f aca="false">IF(SUMPRODUCT(((Reperes!$F$7:$F$28=Reperes!$B$2)+(Reperes!$F$7:$F$28="Toutes"))*(Reperes!$G$7:$G$28&lt;=$G196)*(Reperes!$H$7:$H$28&gt;=$G196))&gt;0,"Vacances","")</f>
        <v>Vacances</v>
      </c>
      <c r="K196" s="23" t="str">
        <f aca="false">IF(AND(($E196&lt;&gt;"")=($I196&lt;&gt;""),$F196=$J196),"","Prudence : "&amp;IF(($E196&lt;&gt;"")&lt;&gt;($I196&lt;&gt;""),"statut ferie different. ","")&amp;IF($F196&lt;&gt;$J196,"statut vacances different.",""))</f>
        <v/>
      </c>
      <c r="L196" s="17"/>
      <c r="M196" s="18"/>
      <c r="N196" s="19" t="str">
        <f aca="false">IF(OR($L196="",$M196=""),"",$L196*$M196)</f>
        <v/>
      </c>
      <c r="O196" s="18"/>
      <c r="P196" s="20" t="str">
        <f aca="false">IF(OR($M196="",$O196=""),"",$O196/$M196-1)</f>
        <v/>
      </c>
    </row>
    <row r="197" customFormat="false" ht="15" hidden="false" customHeight="false" outlineLevel="0" collapsed="false">
      <c r="A197" s="14" t="n">
        <v>46580</v>
      </c>
      <c r="B197" s="15" t="str">
        <f aca="false">INDEX(Reperes!$L$7:$L$18,MONTH($A197))</f>
        <v>juillet</v>
      </c>
      <c r="C197" s="15" t="str">
        <f aca="false">INDEX(Reperes!$J$7:$J$13,WEEKDAY($A197,2))</f>
        <v>lundi</v>
      </c>
      <c r="D197" s="15" t="n">
        <f aca="false">WEEKNUM($A197,21)</f>
        <v>28</v>
      </c>
      <c r="E197" s="15" t="str">
        <f aca="false">IFERROR(INDEX(Reperes!$B$7:$B$28,MATCH($A197,Reperes!$A$7:$A$28,0)),"")</f>
        <v/>
      </c>
      <c r="F197" s="15" t="str">
        <f aca="false">IF(SUMPRODUCT(((Reperes!$F$7:$F$28=Reperes!$B$2)+(Reperes!$F$7:$F$28="Toutes"))*(Reperes!$G$7:$G$28&lt;=$A197)*(Reperes!$H$7:$H$28&gt;=$A197))&gt;0,"Vacances","")</f>
        <v>Vacances</v>
      </c>
      <c r="G197" s="14" t="n">
        <f aca="false">IF(YEAR($A197-364)=2026,$A197-364,$A197-371)</f>
        <v>46216</v>
      </c>
      <c r="H197" s="15" t="str">
        <f aca="false">INDEX(Reperes!$J$7:$J$13,WEEKDAY($G197,2))</f>
        <v>lundi</v>
      </c>
      <c r="I197" s="15" t="str">
        <f aca="false">IFERROR(INDEX(Reperes!$B$7:$B$28,MATCH($G197,Reperes!$A$7:$A$28,0)),"")</f>
        <v/>
      </c>
      <c r="J197" s="15" t="str">
        <f aca="false">IF(SUMPRODUCT(((Reperes!$F$7:$F$28=Reperes!$B$2)+(Reperes!$F$7:$F$28="Toutes"))*(Reperes!$G$7:$G$28&lt;=$G197)*(Reperes!$H$7:$H$28&gt;=$G197))&gt;0,"Vacances","")</f>
        <v>Vacances</v>
      </c>
      <c r="K197" s="16" t="str">
        <f aca="false">IF(AND(($E197&lt;&gt;"")=($I197&lt;&gt;""),$F197=$J197),"","Prudence : "&amp;IF(($E197&lt;&gt;"")&lt;&gt;($I197&lt;&gt;""),"statut ferie different. ","")&amp;IF($F197&lt;&gt;$J197,"statut vacances different.",""))</f>
        <v/>
      </c>
      <c r="L197" s="17"/>
      <c r="M197" s="18"/>
      <c r="N197" s="19" t="str">
        <f aca="false">IF(OR($L197="",$M197=""),"",$L197*$M197)</f>
        <v/>
      </c>
      <c r="O197" s="18"/>
      <c r="P197" s="20" t="str">
        <f aca="false">IF(OR($M197="",$O197=""),"",$O197/$M197-1)</f>
        <v/>
      </c>
    </row>
    <row r="198" customFormat="false" ht="15" hidden="false" customHeight="false" outlineLevel="0" collapsed="false">
      <c r="A198" s="14" t="n">
        <v>46581</v>
      </c>
      <c r="B198" s="15" t="str">
        <f aca="false">INDEX(Reperes!$L$7:$L$18,MONTH($A198))</f>
        <v>juillet</v>
      </c>
      <c r="C198" s="15" t="str">
        <f aca="false">INDEX(Reperes!$J$7:$J$13,WEEKDAY($A198,2))</f>
        <v>mardi</v>
      </c>
      <c r="D198" s="15" t="n">
        <f aca="false">WEEKNUM($A198,21)</f>
        <v>28</v>
      </c>
      <c r="E198" s="15" t="str">
        <f aca="false">IFERROR(INDEX(Reperes!$B$7:$B$28,MATCH($A198,Reperes!$A$7:$A$28,0)),"")</f>
        <v/>
      </c>
      <c r="F198" s="15" t="str">
        <f aca="false">IF(SUMPRODUCT(((Reperes!$F$7:$F$28=Reperes!$B$2)+(Reperes!$F$7:$F$28="Toutes"))*(Reperes!$G$7:$G$28&lt;=$A198)*(Reperes!$H$7:$H$28&gt;=$A198))&gt;0,"Vacances","")</f>
        <v>Vacances</v>
      </c>
      <c r="G198" s="14" t="n">
        <f aca="false">IF(YEAR($A198-364)=2026,$A198-364,$A198-371)</f>
        <v>46217</v>
      </c>
      <c r="H198" s="15" t="str">
        <f aca="false">INDEX(Reperes!$J$7:$J$13,WEEKDAY($G198,2))</f>
        <v>mardi</v>
      </c>
      <c r="I198" s="15" t="str">
        <f aca="false">IFERROR(INDEX(Reperes!$B$7:$B$28,MATCH($G198,Reperes!$A$7:$A$28,0)),"")</f>
        <v>Fete nationale</v>
      </c>
      <c r="J198" s="15" t="str">
        <f aca="false">IF(SUMPRODUCT(((Reperes!$F$7:$F$28=Reperes!$B$2)+(Reperes!$F$7:$F$28="Toutes"))*(Reperes!$G$7:$G$28&lt;=$G198)*(Reperes!$H$7:$H$28&gt;=$G198))&gt;0,"Vacances","")</f>
        <v>Vacances</v>
      </c>
      <c r="K198" s="16" t="str">
        <f aca="false">IF(AND(($E198&lt;&gt;"")=($I198&lt;&gt;""),$F198=$J198),"","Prudence : "&amp;IF(($E198&lt;&gt;"")&lt;&gt;($I198&lt;&gt;""),"statut ferie different. ","")&amp;IF($F198&lt;&gt;$J198,"statut vacances different.",""))</f>
        <v>Prudence : statut ferie different. </v>
      </c>
      <c r="L198" s="17"/>
      <c r="M198" s="18"/>
      <c r="N198" s="19" t="str">
        <f aca="false">IF(OR($L198="",$M198=""),"",$L198*$M198)</f>
        <v/>
      </c>
      <c r="O198" s="18"/>
      <c r="P198" s="20" t="str">
        <f aca="false">IF(OR($M198="",$O198=""),"",$O198/$M198-1)</f>
        <v/>
      </c>
    </row>
    <row r="199" customFormat="false" ht="15" hidden="false" customHeight="false" outlineLevel="0" collapsed="false">
      <c r="A199" s="14" t="n">
        <v>46582</v>
      </c>
      <c r="B199" s="15" t="str">
        <f aca="false">INDEX(Reperes!$L$7:$L$18,MONTH($A199))</f>
        <v>juillet</v>
      </c>
      <c r="C199" s="15" t="str">
        <f aca="false">INDEX(Reperes!$J$7:$J$13,WEEKDAY($A199,2))</f>
        <v>mercredi</v>
      </c>
      <c r="D199" s="15" t="n">
        <f aca="false">WEEKNUM($A199,21)</f>
        <v>28</v>
      </c>
      <c r="E199" s="15" t="str">
        <f aca="false">IFERROR(INDEX(Reperes!$B$7:$B$28,MATCH($A199,Reperes!$A$7:$A$28,0)),"")</f>
        <v>Fete nationale</v>
      </c>
      <c r="F199" s="15" t="str">
        <f aca="false">IF(SUMPRODUCT(((Reperes!$F$7:$F$28=Reperes!$B$2)+(Reperes!$F$7:$F$28="Toutes"))*(Reperes!$G$7:$G$28&lt;=$A199)*(Reperes!$H$7:$H$28&gt;=$A199))&gt;0,"Vacances","")</f>
        <v>Vacances</v>
      </c>
      <c r="G199" s="14" t="n">
        <f aca="false">IF(YEAR($A199-364)=2026,$A199-364,$A199-371)</f>
        <v>46218</v>
      </c>
      <c r="H199" s="15" t="str">
        <f aca="false">INDEX(Reperes!$J$7:$J$13,WEEKDAY($G199,2))</f>
        <v>mercredi</v>
      </c>
      <c r="I199" s="15" t="str">
        <f aca="false">IFERROR(INDEX(Reperes!$B$7:$B$28,MATCH($G199,Reperes!$A$7:$A$28,0)),"")</f>
        <v/>
      </c>
      <c r="J199" s="15" t="str">
        <f aca="false">IF(SUMPRODUCT(((Reperes!$F$7:$F$28=Reperes!$B$2)+(Reperes!$F$7:$F$28="Toutes"))*(Reperes!$G$7:$G$28&lt;=$G199)*(Reperes!$H$7:$H$28&gt;=$G199))&gt;0,"Vacances","")</f>
        <v>Vacances</v>
      </c>
      <c r="K199" s="16" t="str">
        <f aca="false">IF(AND(($E199&lt;&gt;"")=($I199&lt;&gt;""),$F199=$J199),"","Prudence : "&amp;IF(($E199&lt;&gt;"")&lt;&gt;($I199&lt;&gt;""),"statut ferie different. ","")&amp;IF($F199&lt;&gt;$J199,"statut vacances different.",""))</f>
        <v>Prudence : statut ferie different. </v>
      </c>
      <c r="L199" s="17"/>
      <c r="M199" s="18"/>
      <c r="N199" s="19" t="str">
        <f aca="false">IF(OR($L199="",$M199=""),"",$L199*$M199)</f>
        <v/>
      </c>
      <c r="O199" s="18"/>
      <c r="P199" s="20" t="str">
        <f aca="false">IF(OR($M199="",$O199=""),"",$O199/$M199-1)</f>
        <v/>
      </c>
    </row>
    <row r="200" customFormat="false" ht="15" hidden="false" customHeight="false" outlineLevel="0" collapsed="false">
      <c r="A200" s="14" t="n">
        <v>46583</v>
      </c>
      <c r="B200" s="15" t="str">
        <f aca="false">INDEX(Reperes!$L$7:$L$18,MONTH($A200))</f>
        <v>juillet</v>
      </c>
      <c r="C200" s="15" t="str">
        <f aca="false">INDEX(Reperes!$J$7:$J$13,WEEKDAY($A200,2))</f>
        <v>jeudi</v>
      </c>
      <c r="D200" s="15" t="n">
        <f aca="false">WEEKNUM($A200,21)</f>
        <v>28</v>
      </c>
      <c r="E200" s="15" t="str">
        <f aca="false">IFERROR(INDEX(Reperes!$B$7:$B$28,MATCH($A200,Reperes!$A$7:$A$28,0)),"")</f>
        <v/>
      </c>
      <c r="F200" s="15" t="str">
        <f aca="false">IF(SUMPRODUCT(((Reperes!$F$7:$F$28=Reperes!$B$2)+(Reperes!$F$7:$F$28="Toutes"))*(Reperes!$G$7:$G$28&lt;=$A200)*(Reperes!$H$7:$H$28&gt;=$A200))&gt;0,"Vacances","")</f>
        <v>Vacances</v>
      </c>
      <c r="G200" s="14" t="n">
        <f aca="false">IF(YEAR($A200-364)=2026,$A200-364,$A200-371)</f>
        <v>46219</v>
      </c>
      <c r="H200" s="15" t="str">
        <f aca="false">INDEX(Reperes!$J$7:$J$13,WEEKDAY($G200,2))</f>
        <v>jeudi</v>
      </c>
      <c r="I200" s="15" t="str">
        <f aca="false">IFERROR(INDEX(Reperes!$B$7:$B$28,MATCH($G200,Reperes!$A$7:$A$28,0)),"")</f>
        <v/>
      </c>
      <c r="J200" s="15" t="str">
        <f aca="false">IF(SUMPRODUCT(((Reperes!$F$7:$F$28=Reperes!$B$2)+(Reperes!$F$7:$F$28="Toutes"))*(Reperes!$G$7:$G$28&lt;=$G200)*(Reperes!$H$7:$H$28&gt;=$G200))&gt;0,"Vacances","")</f>
        <v>Vacances</v>
      </c>
      <c r="K200" s="16" t="str">
        <f aca="false">IF(AND(($E200&lt;&gt;"")=($I200&lt;&gt;""),$F200=$J200),"","Prudence : "&amp;IF(($E200&lt;&gt;"")&lt;&gt;($I200&lt;&gt;""),"statut ferie different. ","")&amp;IF($F200&lt;&gt;$J200,"statut vacances different.",""))</f>
        <v/>
      </c>
      <c r="L200" s="17"/>
      <c r="M200" s="18"/>
      <c r="N200" s="19" t="str">
        <f aca="false">IF(OR($L200="",$M200=""),"",$L200*$M200)</f>
        <v/>
      </c>
      <c r="O200" s="18"/>
      <c r="P200" s="20" t="str">
        <f aca="false">IF(OR($M200="",$O200=""),"",$O200/$M200-1)</f>
        <v/>
      </c>
    </row>
    <row r="201" customFormat="false" ht="15" hidden="false" customHeight="false" outlineLevel="0" collapsed="false">
      <c r="A201" s="14" t="n">
        <v>46584</v>
      </c>
      <c r="B201" s="15" t="str">
        <f aca="false">INDEX(Reperes!$L$7:$L$18,MONTH($A201))</f>
        <v>juillet</v>
      </c>
      <c r="C201" s="15" t="str">
        <f aca="false">INDEX(Reperes!$J$7:$J$13,WEEKDAY($A201,2))</f>
        <v>vendredi</v>
      </c>
      <c r="D201" s="15" t="n">
        <f aca="false">WEEKNUM($A201,21)</f>
        <v>28</v>
      </c>
      <c r="E201" s="15" t="str">
        <f aca="false">IFERROR(INDEX(Reperes!$B$7:$B$28,MATCH($A201,Reperes!$A$7:$A$28,0)),"")</f>
        <v/>
      </c>
      <c r="F201" s="15" t="str">
        <f aca="false">IF(SUMPRODUCT(((Reperes!$F$7:$F$28=Reperes!$B$2)+(Reperes!$F$7:$F$28="Toutes"))*(Reperes!$G$7:$G$28&lt;=$A201)*(Reperes!$H$7:$H$28&gt;=$A201))&gt;0,"Vacances","")</f>
        <v>Vacances</v>
      </c>
      <c r="G201" s="14" t="n">
        <f aca="false">IF(YEAR($A201-364)=2026,$A201-364,$A201-371)</f>
        <v>46220</v>
      </c>
      <c r="H201" s="15" t="str">
        <f aca="false">INDEX(Reperes!$J$7:$J$13,WEEKDAY($G201,2))</f>
        <v>vendredi</v>
      </c>
      <c r="I201" s="15" t="str">
        <f aca="false">IFERROR(INDEX(Reperes!$B$7:$B$28,MATCH($G201,Reperes!$A$7:$A$28,0)),"")</f>
        <v/>
      </c>
      <c r="J201" s="15" t="str">
        <f aca="false">IF(SUMPRODUCT(((Reperes!$F$7:$F$28=Reperes!$B$2)+(Reperes!$F$7:$F$28="Toutes"))*(Reperes!$G$7:$G$28&lt;=$G201)*(Reperes!$H$7:$H$28&gt;=$G201))&gt;0,"Vacances","")</f>
        <v>Vacances</v>
      </c>
      <c r="K201" s="16" t="str">
        <f aca="false">IF(AND(($E201&lt;&gt;"")=($I201&lt;&gt;""),$F201=$J201),"","Prudence : "&amp;IF(($E201&lt;&gt;"")&lt;&gt;($I201&lt;&gt;""),"statut ferie different. ","")&amp;IF($F201&lt;&gt;$J201,"statut vacances different.",""))</f>
        <v/>
      </c>
      <c r="L201" s="17"/>
      <c r="M201" s="18"/>
      <c r="N201" s="19" t="str">
        <f aca="false">IF(OR($L201="",$M201=""),"",$L201*$M201)</f>
        <v/>
      </c>
      <c r="O201" s="18"/>
      <c r="P201" s="20" t="str">
        <f aca="false">IF(OR($M201="",$O201=""),"",$O201/$M201-1)</f>
        <v/>
      </c>
    </row>
    <row r="202" customFormat="false" ht="15" hidden="false" customHeight="false" outlineLevel="0" collapsed="false">
      <c r="A202" s="21" t="n">
        <v>46585</v>
      </c>
      <c r="B202" s="22" t="str">
        <f aca="false">INDEX(Reperes!$L$7:$L$18,MONTH($A202))</f>
        <v>juillet</v>
      </c>
      <c r="C202" s="22" t="str">
        <f aca="false">INDEX(Reperes!$J$7:$J$13,WEEKDAY($A202,2))</f>
        <v>samedi</v>
      </c>
      <c r="D202" s="22" t="n">
        <f aca="false">WEEKNUM($A202,21)</f>
        <v>28</v>
      </c>
      <c r="E202" s="22" t="str">
        <f aca="false">IFERROR(INDEX(Reperes!$B$7:$B$28,MATCH($A202,Reperes!$A$7:$A$28,0)),"")</f>
        <v/>
      </c>
      <c r="F202" s="22" t="str">
        <f aca="false">IF(SUMPRODUCT(((Reperes!$F$7:$F$28=Reperes!$B$2)+(Reperes!$F$7:$F$28="Toutes"))*(Reperes!$G$7:$G$28&lt;=$A202)*(Reperes!$H$7:$H$28&gt;=$A202))&gt;0,"Vacances","")</f>
        <v>Vacances</v>
      </c>
      <c r="G202" s="21" t="n">
        <f aca="false">IF(YEAR($A202-364)=2026,$A202-364,$A202-371)</f>
        <v>46221</v>
      </c>
      <c r="H202" s="22" t="str">
        <f aca="false">INDEX(Reperes!$J$7:$J$13,WEEKDAY($G202,2))</f>
        <v>samedi</v>
      </c>
      <c r="I202" s="22" t="str">
        <f aca="false">IFERROR(INDEX(Reperes!$B$7:$B$28,MATCH($G202,Reperes!$A$7:$A$28,0)),"")</f>
        <v/>
      </c>
      <c r="J202" s="22" t="str">
        <f aca="false">IF(SUMPRODUCT(((Reperes!$F$7:$F$28=Reperes!$B$2)+(Reperes!$F$7:$F$28="Toutes"))*(Reperes!$G$7:$G$28&lt;=$G202)*(Reperes!$H$7:$H$28&gt;=$G202))&gt;0,"Vacances","")</f>
        <v>Vacances</v>
      </c>
      <c r="K202" s="23" t="str">
        <f aca="false">IF(AND(($E202&lt;&gt;"")=($I202&lt;&gt;""),$F202=$J202),"","Prudence : "&amp;IF(($E202&lt;&gt;"")&lt;&gt;($I202&lt;&gt;""),"statut ferie different. ","")&amp;IF($F202&lt;&gt;$J202,"statut vacances different.",""))</f>
        <v/>
      </c>
      <c r="L202" s="17"/>
      <c r="M202" s="18"/>
      <c r="N202" s="19" t="str">
        <f aca="false">IF(OR($L202="",$M202=""),"",$L202*$M202)</f>
        <v/>
      </c>
      <c r="O202" s="18"/>
      <c r="P202" s="20" t="str">
        <f aca="false">IF(OR($M202="",$O202=""),"",$O202/$M202-1)</f>
        <v/>
      </c>
    </row>
    <row r="203" customFormat="false" ht="15" hidden="false" customHeight="false" outlineLevel="0" collapsed="false">
      <c r="A203" s="21" t="n">
        <v>46586</v>
      </c>
      <c r="B203" s="22" t="str">
        <f aca="false">INDEX(Reperes!$L$7:$L$18,MONTH($A203))</f>
        <v>juillet</v>
      </c>
      <c r="C203" s="22" t="str">
        <f aca="false">INDEX(Reperes!$J$7:$J$13,WEEKDAY($A203,2))</f>
        <v>dimanche</v>
      </c>
      <c r="D203" s="22" t="n">
        <f aca="false">WEEKNUM($A203,21)</f>
        <v>28</v>
      </c>
      <c r="E203" s="22" t="str">
        <f aca="false">IFERROR(INDEX(Reperes!$B$7:$B$28,MATCH($A203,Reperes!$A$7:$A$28,0)),"")</f>
        <v/>
      </c>
      <c r="F203" s="22" t="str">
        <f aca="false">IF(SUMPRODUCT(((Reperes!$F$7:$F$28=Reperes!$B$2)+(Reperes!$F$7:$F$28="Toutes"))*(Reperes!$G$7:$G$28&lt;=$A203)*(Reperes!$H$7:$H$28&gt;=$A203))&gt;0,"Vacances","")</f>
        <v>Vacances</v>
      </c>
      <c r="G203" s="21" t="n">
        <f aca="false">IF(YEAR($A203-364)=2026,$A203-364,$A203-371)</f>
        <v>46222</v>
      </c>
      <c r="H203" s="22" t="str">
        <f aca="false">INDEX(Reperes!$J$7:$J$13,WEEKDAY($G203,2))</f>
        <v>dimanche</v>
      </c>
      <c r="I203" s="22" t="str">
        <f aca="false">IFERROR(INDEX(Reperes!$B$7:$B$28,MATCH($G203,Reperes!$A$7:$A$28,0)),"")</f>
        <v/>
      </c>
      <c r="J203" s="22" t="str">
        <f aca="false">IF(SUMPRODUCT(((Reperes!$F$7:$F$28=Reperes!$B$2)+(Reperes!$F$7:$F$28="Toutes"))*(Reperes!$G$7:$G$28&lt;=$G203)*(Reperes!$H$7:$H$28&gt;=$G203))&gt;0,"Vacances","")</f>
        <v>Vacances</v>
      </c>
      <c r="K203" s="23" t="str">
        <f aca="false">IF(AND(($E203&lt;&gt;"")=($I203&lt;&gt;""),$F203=$J203),"","Prudence : "&amp;IF(($E203&lt;&gt;"")&lt;&gt;($I203&lt;&gt;""),"statut ferie different. ","")&amp;IF($F203&lt;&gt;$J203,"statut vacances different.",""))</f>
        <v/>
      </c>
      <c r="L203" s="17"/>
      <c r="M203" s="18"/>
      <c r="N203" s="19" t="str">
        <f aca="false">IF(OR($L203="",$M203=""),"",$L203*$M203)</f>
        <v/>
      </c>
      <c r="O203" s="18"/>
      <c r="P203" s="20" t="str">
        <f aca="false">IF(OR($M203="",$O203=""),"",$O203/$M203-1)</f>
        <v/>
      </c>
    </row>
    <row r="204" customFormat="false" ht="15" hidden="false" customHeight="false" outlineLevel="0" collapsed="false">
      <c r="A204" s="14" t="n">
        <v>46587</v>
      </c>
      <c r="B204" s="15" t="str">
        <f aca="false">INDEX(Reperes!$L$7:$L$18,MONTH($A204))</f>
        <v>juillet</v>
      </c>
      <c r="C204" s="15" t="str">
        <f aca="false">INDEX(Reperes!$J$7:$J$13,WEEKDAY($A204,2))</f>
        <v>lundi</v>
      </c>
      <c r="D204" s="15" t="n">
        <f aca="false">WEEKNUM($A204,21)</f>
        <v>29</v>
      </c>
      <c r="E204" s="15" t="str">
        <f aca="false">IFERROR(INDEX(Reperes!$B$7:$B$28,MATCH($A204,Reperes!$A$7:$A$28,0)),"")</f>
        <v/>
      </c>
      <c r="F204" s="15" t="str">
        <f aca="false">IF(SUMPRODUCT(((Reperes!$F$7:$F$28=Reperes!$B$2)+(Reperes!$F$7:$F$28="Toutes"))*(Reperes!$G$7:$G$28&lt;=$A204)*(Reperes!$H$7:$H$28&gt;=$A204))&gt;0,"Vacances","")</f>
        <v>Vacances</v>
      </c>
      <c r="G204" s="14" t="n">
        <f aca="false">IF(YEAR($A204-364)=2026,$A204-364,$A204-371)</f>
        <v>46223</v>
      </c>
      <c r="H204" s="15" t="str">
        <f aca="false">INDEX(Reperes!$J$7:$J$13,WEEKDAY($G204,2))</f>
        <v>lundi</v>
      </c>
      <c r="I204" s="15" t="str">
        <f aca="false">IFERROR(INDEX(Reperes!$B$7:$B$28,MATCH($G204,Reperes!$A$7:$A$28,0)),"")</f>
        <v/>
      </c>
      <c r="J204" s="15" t="str">
        <f aca="false">IF(SUMPRODUCT(((Reperes!$F$7:$F$28=Reperes!$B$2)+(Reperes!$F$7:$F$28="Toutes"))*(Reperes!$G$7:$G$28&lt;=$G204)*(Reperes!$H$7:$H$28&gt;=$G204))&gt;0,"Vacances","")</f>
        <v>Vacances</v>
      </c>
      <c r="K204" s="16" t="str">
        <f aca="false">IF(AND(($E204&lt;&gt;"")=($I204&lt;&gt;""),$F204=$J204),"","Prudence : "&amp;IF(($E204&lt;&gt;"")&lt;&gt;($I204&lt;&gt;""),"statut ferie different. ","")&amp;IF($F204&lt;&gt;$J204,"statut vacances different.",""))</f>
        <v/>
      </c>
      <c r="L204" s="17"/>
      <c r="M204" s="18"/>
      <c r="N204" s="19" t="str">
        <f aca="false">IF(OR($L204="",$M204=""),"",$L204*$M204)</f>
        <v/>
      </c>
      <c r="O204" s="18"/>
      <c r="P204" s="20" t="str">
        <f aca="false">IF(OR($M204="",$O204=""),"",$O204/$M204-1)</f>
        <v/>
      </c>
    </row>
    <row r="205" customFormat="false" ht="15" hidden="false" customHeight="false" outlineLevel="0" collapsed="false">
      <c r="A205" s="14" t="n">
        <v>46588</v>
      </c>
      <c r="B205" s="15" t="str">
        <f aca="false">INDEX(Reperes!$L$7:$L$18,MONTH($A205))</f>
        <v>juillet</v>
      </c>
      <c r="C205" s="15" t="str">
        <f aca="false">INDEX(Reperes!$J$7:$J$13,WEEKDAY($A205,2))</f>
        <v>mardi</v>
      </c>
      <c r="D205" s="15" t="n">
        <f aca="false">WEEKNUM($A205,21)</f>
        <v>29</v>
      </c>
      <c r="E205" s="15" t="str">
        <f aca="false">IFERROR(INDEX(Reperes!$B$7:$B$28,MATCH($A205,Reperes!$A$7:$A$28,0)),"")</f>
        <v/>
      </c>
      <c r="F205" s="15" t="str">
        <f aca="false">IF(SUMPRODUCT(((Reperes!$F$7:$F$28=Reperes!$B$2)+(Reperes!$F$7:$F$28="Toutes"))*(Reperes!$G$7:$G$28&lt;=$A205)*(Reperes!$H$7:$H$28&gt;=$A205))&gt;0,"Vacances","")</f>
        <v>Vacances</v>
      </c>
      <c r="G205" s="14" t="n">
        <f aca="false">IF(YEAR($A205-364)=2026,$A205-364,$A205-371)</f>
        <v>46224</v>
      </c>
      <c r="H205" s="15" t="str">
        <f aca="false">INDEX(Reperes!$J$7:$J$13,WEEKDAY($G205,2))</f>
        <v>mardi</v>
      </c>
      <c r="I205" s="15" t="str">
        <f aca="false">IFERROR(INDEX(Reperes!$B$7:$B$28,MATCH($G205,Reperes!$A$7:$A$28,0)),"")</f>
        <v/>
      </c>
      <c r="J205" s="15" t="str">
        <f aca="false">IF(SUMPRODUCT(((Reperes!$F$7:$F$28=Reperes!$B$2)+(Reperes!$F$7:$F$28="Toutes"))*(Reperes!$G$7:$G$28&lt;=$G205)*(Reperes!$H$7:$H$28&gt;=$G205))&gt;0,"Vacances","")</f>
        <v>Vacances</v>
      </c>
      <c r="K205" s="16" t="str">
        <f aca="false">IF(AND(($E205&lt;&gt;"")=($I205&lt;&gt;""),$F205=$J205),"","Prudence : "&amp;IF(($E205&lt;&gt;"")&lt;&gt;($I205&lt;&gt;""),"statut ferie different. ","")&amp;IF($F205&lt;&gt;$J205,"statut vacances different.",""))</f>
        <v/>
      </c>
      <c r="L205" s="17"/>
      <c r="M205" s="18"/>
      <c r="N205" s="19" t="str">
        <f aca="false">IF(OR($L205="",$M205=""),"",$L205*$M205)</f>
        <v/>
      </c>
      <c r="O205" s="18"/>
      <c r="P205" s="20" t="str">
        <f aca="false">IF(OR($M205="",$O205=""),"",$O205/$M205-1)</f>
        <v/>
      </c>
    </row>
    <row r="206" customFormat="false" ht="15" hidden="false" customHeight="false" outlineLevel="0" collapsed="false">
      <c r="A206" s="14" t="n">
        <v>46589</v>
      </c>
      <c r="B206" s="15" t="str">
        <f aca="false">INDEX(Reperes!$L$7:$L$18,MONTH($A206))</f>
        <v>juillet</v>
      </c>
      <c r="C206" s="15" t="str">
        <f aca="false">INDEX(Reperes!$J$7:$J$13,WEEKDAY($A206,2))</f>
        <v>mercredi</v>
      </c>
      <c r="D206" s="15" t="n">
        <f aca="false">WEEKNUM($A206,21)</f>
        <v>29</v>
      </c>
      <c r="E206" s="15" t="str">
        <f aca="false">IFERROR(INDEX(Reperes!$B$7:$B$28,MATCH($A206,Reperes!$A$7:$A$28,0)),"")</f>
        <v/>
      </c>
      <c r="F206" s="15" t="str">
        <f aca="false">IF(SUMPRODUCT(((Reperes!$F$7:$F$28=Reperes!$B$2)+(Reperes!$F$7:$F$28="Toutes"))*(Reperes!$G$7:$G$28&lt;=$A206)*(Reperes!$H$7:$H$28&gt;=$A206))&gt;0,"Vacances","")</f>
        <v>Vacances</v>
      </c>
      <c r="G206" s="14" t="n">
        <f aca="false">IF(YEAR($A206-364)=2026,$A206-364,$A206-371)</f>
        <v>46225</v>
      </c>
      <c r="H206" s="15" t="str">
        <f aca="false">INDEX(Reperes!$J$7:$J$13,WEEKDAY($G206,2))</f>
        <v>mercredi</v>
      </c>
      <c r="I206" s="15" t="str">
        <f aca="false">IFERROR(INDEX(Reperes!$B$7:$B$28,MATCH($G206,Reperes!$A$7:$A$28,0)),"")</f>
        <v/>
      </c>
      <c r="J206" s="15" t="str">
        <f aca="false">IF(SUMPRODUCT(((Reperes!$F$7:$F$28=Reperes!$B$2)+(Reperes!$F$7:$F$28="Toutes"))*(Reperes!$G$7:$G$28&lt;=$G206)*(Reperes!$H$7:$H$28&gt;=$G206))&gt;0,"Vacances","")</f>
        <v>Vacances</v>
      </c>
      <c r="K206" s="16" t="str">
        <f aca="false">IF(AND(($E206&lt;&gt;"")=($I206&lt;&gt;""),$F206=$J206),"","Prudence : "&amp;IF(($E206&lt;&gt;"")&lt;&gt;($I206&lt;&gt;""),"statut ferie different. ","")&amp;IF($F206&lt;&gt;$J206,"statut vacances different.",""))</f>
        <v/>
      </c>
      <c r="L206" s="17"/>
      <c r="M206" s="18"/>
      <c r="N206" s="19" t="str">
        <f aca="false">IF(OR($L206="",$M206=""),"",$L206*$M206)</f>
        <v/>
      </c>
      <c r="O206" s="18"/>
      <c r="P206" s="20" t="str">
        <f aca="false">IF(OR($M206="",$O206=""),"",$O206/$M206-1)</f>
        <v/>
      </c>
    </row>
    <row r="207" customFormat="false" ht="15" hidden="false" customHeight="false" outlineLevel="0" collapsed="false">
      <c r="A207" s="14" t="n">
        <v>46590</v>
      </c>
      <c r="B207" s="15" t="str">
        <f aca="false">INDEX(Reperes!$L$7:$L$18,MONTH($A207))</f>
        <v>juillet</v>
      </c>
      <c r="C207" s="15" t="str">
        <f aca="false">INDEX(Reperes!$J$7:$J$13,WEEKDAY($A207,2))</f>
        <v>jeudi</v>
      </c>
      <c r="D207" s="15" t="n">
        <f aca="false">WEEKNUM($A207,21)</f>
        <v>29</v>
      </c>
      <c r="E207" s="15" t="str">
        <f aca="false">IFERROR(INDEX(Reperes!$B$7:$B$28,MATCH($A207,Reperes!$A$7:$A$28,0)),"")</f>
        <v/>
      </c>
      <c r="F207" s="15" t="str">
        <f aca="false">IF(SUMPRODUCT(((Reperes!$F$7:$F$28=Reperes!$B$2)+(Reperes!$F$7:$F$28="Toutes"))*(Reperes!$G$7:$G$28&lt;=$A207)*(Reperes!$H$7:$H$28&gt;=$A207))&gt;0,"Vacances","")</f>
        <v>Vacances</v>
      </c>
      <c r="G207" s="14" t="n">
        <f aca="false">IF(YEAR($A207-364)=2026,$A207-364,$A207-371)</f>
        <v>46226</v>
      </c>
      <c r="H207" s="15" t="str">
        <f aca="false">INDEX(Reperes!$J$7:$J$13,WEEKDAY($G207,2))</f>
        <v>jeudi</v>
      </c>
      <c r="I207" s="15" t="str">
        <f aca="false">IFERROR(INDEX(Reperes!$B$7:$B$28,MATCH($G207,Reperes!$A$7:$A$28,0)),"")</f>
        <v/>
      </c>
      <c r="J207" s="15" t="str">
        <f aca="false">IF(SUMPRODUCT(((Reperes!$F$7:$F$28=Reperes!$B$2)+(Reperes!$F$7:$F$28="Toutes"))*(Reperes!$G$7:$G$28&lt;=$G207)*(Reperes!$H$7:$H$28&gt;=$G207))&gt;0,"Vacances","")</f>
        <v>Vacances</v>
      </c>
      <c r="K207" s="16" t="str">
        <f aca="false">IF(AND(($E207&lt;&gt;"")=($I207&lt;&gt;""),$F207=$J207),"","Prudence : "&amp;IF(($E207&lt;&gt;"")&lt;&gt;($I207&lt;&gt;""),"statut ferie different. ","")&amp;IF($F207&lt;&gt;$J207,"statut vacances different.",""))</f>
        <v/>
      </c>
      <c r="L207" s="17"/>
      <c r="M207" s="18"/>
      <c r="N207" s="19" t="str">
        <f aca="false">IF(OR($L207="",$M207=""),"",$L207*$M207)</f>
        <v/>
      </c>
      <c r="O207" s="18"/>
      <c r="P207" s="20" t="str">
        <f aca="false">IF(OR($M207="",$O207=""),"",$O207/$M207-1)</f>
        <v/>
      </c>
    </row>
    <row r="208" customFormat="false" ht="15" hidden="false" customHeight="false" outlineLevel="0" collapsed="false">
      <c r="A208" s="14" t="n">
        <v>46591</v>
      </c>
      <c r="B208" s="15" t="str">
        <f aca="false">INDEX(Reperes!$L$7:$L$18,MONTH($A208))</f>
        <v>juillet</v>
      </c>
      <c r="C208" s="15" t="str">
        <f aca="false">INDEX(Reperes!$J$7:$J$13,WEEKDAY($A208,2))</f>
        <v>vendredi</v>
      </c>
      <c r="D208" s="15" t="n">
        <f aca="false">WEEKNUM($A208,21)</f>
        <v>29</v>
      </c>
      <c r="E208" s="15" t="str">
        <f aca="false">IFERROR(INDEX(Reperes!$B$7:$B$28,MATCH($A208,Reperes!$A$7:$A$28,0)),"")</f>
        <v/>
      </c>
      <c r="F208" s="15" t="str">
        <f aca="false">IF(SUMPRODUCT(((Reperes!$F$7:$F$28=Reperes!$B$2)+(Reperes!$F$7:$F$28="Toutes"))*(Reperes!$G$7:$G$28&lt;=$A208)*(Reperes!$H$7:$H$28&gt;=$A208))&gt;0,"Vacances","")</f>
        <v>Vacances</v>
      </c>
      <c r="G208" s="14" t="n">
        <f aca="false">IF(YEAR($A208-364)=2026,$A208-364,$A208-371)</f>
        <v>46227</v>
      </c>
      <c r="H208" s="15" t="str">
        <f aca="false">INDEX(Reperes!$J$7:$J$13,WEEKDAY($G208,2))</f>
        <v>vendredi</v>
      </c>
      <c r="I208" s="15" t="str">
        <f aca="false">IFERROR(INDEX(Reperes!$B$7:$B$28,MATCH($G208,Reperes!$A$7:$A$28,0)),"")</f>
        <v/>
      </c>
      <c r="J208" s="15" t="str">
        <f aca="false">IF(SUMPRODUCT(((Reperes!$F$7:$F$28=Reperes!$B$2)+(Reperes!$F$7:$F$28="Toutes"))*(Reperes!$G$7:$G$28&lt;=$G208)*(Reperes!$H$7:$H$28&gt;=$G208))&gt;0,"Vacances","")</f>
        <v>Vacances</v>
      </c>
      <c r="K208" s="16" t="str">
        <f aca="false">IF(AND(($E208&lt;&gt;"")=($I208&lt;&gt;""),$F208=$J208),"","Prudence : "&amp;IF(($E208&lt;&gt;"")&lt;&gt;($I208&lt;&gt;""),"statut ferie different. ","")&amp;IF($F208&lt;&gt;$J208,"statut vacances different.",""))</f>
        <v/>
      </c>
      <c r="L208" s="17"/>
      <c r="M208" s="18"/>
      <c r="N208" s="19" t="str">
        <f aca="false">IF(OR($L208="",$M208=""),"",$L208*$M208)</f>
        <v/>
      </c>
      <c r="O208" s="18"/>
      <c r="P208" s="20" t="str">
        <f aca="false">IF(OR($M208="",$O208=""),"",$O208/$M208-1)</f>
        <v/>
      </c>
    </row>
    <row r="209" customFormat="false" ht="15" hidden="false" customHeight="false" outlineLevel="0" collapsed="false">
      <c r="A209" s="21" t="n">
        <v>46592</v>
      </c>
      <c r="B209" s="22" t="str">
        <f aca="false">INDEX(Reperes!$L$7:$L$18,MONTH($A209))</f>
        <v>juillet</v>
      </c>
      <c r="C209" s="22" t="str">
        <f aca="false">INDEX(Reperes!$J$7:$J$13,WEEKDAY($A209,2))</f>
        <v>samedi</v>
      </c>
      <c r="D209" s="22" t="n">
        <f aca="false">WEEKNUM($A209,21)</f>
        <v>29</v>
      </c>
      <c r="E209" s="22" t="str">
        <f aca="false">IFERROR(INDEX(Reperes!$B$7:$B$28,MATCH($A209,Reperes!$A$7:$A$28,0)),"")</f>
        <v/>
      </c>
      <c r="F209" s="22" t="str">
        <f aca="false">IF(SUMPRODUCT(((Reperes!$F$7:$F$28=Reperes!$B$2)+(Reperes!$F$7:$F$28="Toutes"))*(Reperes!$G$7:$G$28&lt;=$A209)*(Reperes!$H$7:$H$28&gt;=$A209))&gt;0,"Vacances","")</f>
        <v>Vacances</v>
      </c>
      <c r="G209" s="21" t="n">
        <f aca="false">IF(YEAR($A209-364)=2026,$A209-364,$A209-371)</f>
        <v>46228</v>
      </c>
      <c r="H209" s="22" t="str">
        <f aca="false">INDEX(Reperes!$J$7:$J$13,WEEKDAY($G209,2))</f>
        <v>samedi</v>
      </c>
      <c r="I209" s="22" t="str">
        <f aca="false">IFERROR(INDEX(Reperes!$B$7:$B$28,MATCH($G209,Reperes!$A$7:$A$28,0)),"")</f>
        <v/>
      </c>
      <c r="J209" s="22" t="str">
        <f aca="false">IF(SUMPRODUCT(((Reperes!$F$7:$F$28=Reperes!$B$2)+(Reperes!$F$7:$F$28="Toutes"))*(Reperes!$G$7:$G$28&lt;=$G209)*(Reperes!$H$7:$H$28&gt;=$G209))&gt;0,"Vacances","")</f>
        <v>Vacances</v>
      </c>
      <c r="K209" s="23" t="str">
        <f aca="false">IF(AND(($E209&lt;&gt;"")=($I209&lt;&gt;""),$F209=$J209),"","Prudence : "&amp;IF(($E209&lt;&gt;"")&lt;&gt;($I209&lt;&gt;""),"statut ferie different. ","")&amp;IF($F209&lt;&gt;$J209,"statut vacances different.",""))</f>
        <v/>
      </c>
      <c r="L209" s="17"/>
      <c r="M209" s="18"/>
      <c r="N209" s="19" t="str">
        <f aca="false">IF(OR($L209="",$M209=""),"",$L209*$M209)</f>
        <v/>
      </c>
      <c r="O209" s="18"/>
      <c r="P209" s="20" t="str">
        <f aca="false">IF(OR($M209="",$O209=""),"",$O209/$M209-1)</f>
        <v/>
      </c>
    </row>
    <row r="210" customFormat="false" ht="15" hidden="false" customHeight="false" outlineLevel="0" collapsed="false">
      <c r="A210" s="21" t="n">
        <v>46593</v>
      </c>
      <c r="B210" s="22" t="str">
        <f aca="false">INDEX(Reperes!$L$7:$L$18,MONTH($A210))</f>
        <v>juillet</v>
      </c>
      <c r="C210" s="22" t="str">
        <f aca="false">INDEX(Reperes!$J$7:$J$13,WEEKDAY($A210,2))</f>
        <v>dimanche</v>
      </c>
      <c r="D210" s="22" t="n">
        <f aca="false">WEEKNUM($A210,21)</f>
        <v>29</v>
      </c>
      <c r="E210" s="22" t="str">
        <f aca="false">IFERROR(INDEX(Reperes!$B$7:$B$28,MATCH($A210,Reperes!$A$7:$A$28,0)),"")</f>
        <v/>
      </c>
      <c r="F210" s="22" t="str">
        <f aca="false">IF(SUMPRODUCT(((Reperes!$F$7:$F$28=Reperes!$B$2)+(Reperes!$F$7:$F$28="Toutes"))*(Reperes!$G$7:$G$28&lt;=$A210)*(Reperes!$H$7:$H$28&gt;=$A210))&gt;0,"Vacances","")</f>
        <v>Vacances</v>
      </c>
      <c r="G210" s="21" t="n">
        <f aca="false">IF(YEAR($A210-364)=2026,$A210-364,$A210-371)</f>
        <v>46229</v>
      </c>
      <c r="H210" s="22" t="str">
        <f aca="false">INDEX(Reperes!$J$7:$J$13,WEEKDAY($G210,2))</f>
        <v>dimanche</v>
      </c>
      <c r="I210" s="22" t="str">
        <f aca="false">IFERROR(INDEX(Reperes!$B$7:$B$28,MATCH($G210,Reperes!$A$7:$A$28,0)),"")</f>
        <v/>
      </c>
      <c r="J210" s="22" t="str">
        <f aca="false">IF(SUMPRODUCT(((Reperes!$F$7:$F$28=Reperes!$B$2)+(Reperes!$F$7:$F$28="Toutes"))*(Reperes!$G$7:$G$28&lt;=$G210)*(Reperes!$H$7:$H$28&gt;=$G210))&gt;0,"Vacances","")</f>
        <v>Vacances</v>
      </c>
      <c r="K210" s="23" t="str">
        <f aca="false">IF(AND(($E210&lt;&gt;"")=($I210&lt;&gt;""),$F210=$J210),"","Prudence : "&amp;IF(($E210&lt;&gt;"")&lt;&gt;($I210&lt;&gt;""),"statut ferie different. ","")&amp;IF($F210&lt;&gt;$J210,"statut vacances different.",""))</f>
        <v/>
      </c>
      <c r="L210" s="17"/>
      <c r="M210" s="18"/>
      <c r="N210" s="19" t="str">
        <f aca="false">IF(OR($L210="",$M210=""),"",$L210*$M210)</f>
        <v/>
      </c>
      <c r="O210" s="18"/>
      <c r="P210" s="20" t="str">
        <f aca="false">IF(OR($M210="",$O210=""),"",$O210/$M210-1)</f>
        <v/>
      </c>
    </row>
    <row r="211" customFormat="false" ht="15" hidden="false" customHeight="false" outlineLevel="0" collapsed="false">
      <c r="A211" s="14" t="n">
        <v>46594</v>
      </c>
      <c r="B211" s="15" t="str">
        <f aca="false">INDEX(Reperes!$L$7:$L$18,MONTH($A211))</f>
        <v>juillet</v>
      </c>
      <c r="C211" s="15" t="str">
        <f aca="false">INDEX(Reperes!$J$7:$J$13,WEEKDAY($A211,2))</f>
        <v>lundi</v>
      </c>
      <c r="D211" s="15" t="n">
        <f aca="false">WEEKNUM($A211,21)</f>
        <v>30</v>
      </c>
      <c r="E211" s="15" t="str">
        <f aca="false">IFERROR(INDEX(Reperes!$B$7:$B$28,MATCH($A211,Reperes!$A$7:$A$28,0)),"")</f>
        <v/>
      </c>
      <c r="F211" s="15" t="str">
        <f aca="false">IF(SUMPRODUCT(((Reperes!$F$7:$F$28=Reperes!$B$2)+(Reperes!$F$7:$F$28="Toutes"))*(Reperes!$G$7:$G$28&lt;=$A211)*(Reperes!$H$7:$H$28&gt;=$A211))&gt;0,"Vacances","")</f>
        <v>Vacances</v>
      </c>
      <c r="G211" s="14" t="n">
        <f aca="false">IF(YEAR($A211-364)=2026,$A211-364,$A211-371)</f>
        <v>46230</v>
      </c>
      <c r="H211" s="15" t="str">
        <f aca="false">INDEX(Reperes!$J$7:$J$13,WEEKDAY($G211,2))</f>
        <v>lundi</v>
      </c>
      <c r="I211" s="15" t="str">
        <f aca="false">IFERROR(INDEX(Reperes!$B$7:$B$28,MATCH($G211,Reperes!$A$7:$A$28,0)),"")</f>
        <v/>
      </c>
      <c r="J211" s="15" t="str">
        <f aca="false">IF(SUMPRODUCT(((Reperes!$F$7:$F$28=Reperes!$B$2)+(Reperes!$F$7:$F$28="Toutes"))*(Reperes!$G$7:$G$28&lt;=$G211)*(Reperes!$H$7:$H$28&gt;=$G211))&gt;0,"Vacances","")</f>
        <v>Vacances</v>
      </c>
      <c r="K211" s="16" t="str">
        <f aca="false">IF(AND(($E211&lt;&gt;"")=($I211&lt;&gt;""),$F211=$J211),"","Prudence : "&amp;IF(($E211&lt;&gt;"")&lt;&gt;($I211&lt;&gt;""),"statut ferie different. ","")&amp;IF($F211&lt;&gt;$J211,"statut vacances different.",""))</f>
        <v/>
      </c>
      <c r="L211" s="17"/>
      <c r="M211" s="18"/>
      <c r="N211" s="19" t="str">
        <f aca="false">IF(OR($L211="",$M211=""),"",$L211*$M211)</f>
        <v/>
      </c>
      <c r="O211" s="18"/>
      <c r="P211" s="20" t="str">
        <f aca="false">IF(OR($M211="",$O211=""),"",$O211/$M211-1)</f>
        <v/>
      </c>
    </row>
    <row r="212" customFormat="false" ht="15" hidden="false" customHeight="false" outlineLevel="0" collapsed="false">
      <c r="A212" s="14" t="n">
        <v>46595</v>
      </c>
      <c r="B212" s="15" t="str">
        <f aca="false">INDEX(Reperes!$L$7:$L$18,MONTH($A212))</f>
        <v>juillet</v>
      </c>
      <c r="C212" s="15" t="str">
        <f aca="false">INDEX(Reperes!$J$7:$J$13,WEEKDAY($A212,2))</f>
        <v>mardi</v>
      </c>
      <c r="D212" s="15" t="n">
        <f aca="false">WEEKNUM($A212,21)</f>
        <v>30</v>
      </c>
      <c r="E212" s="15" t="str">
        <f aca="false">IFERROR(INDEX(Reperes!$B$7:$B$28,MATCH($A212,Reperes!$A$7:$A$28,0)),"")</f>
        <v/>
      </c>
      <c r="F212" s="15" t="str">
        <f aca="false">IF(SUMPRODUCT(((Reperes!$F$7:$F$28=Reperes!$B$2)+(Reperes!$F$7:$F$28="Toutes"))*(Reperes!$G$7:$G$28&lt;=$A212)*(Reperes!$H$7:$H$28&gt;=$A212))&gt;0,"Vacances","")</f>
        <v>Vacances</v>
      </c>
      <c r="G212" s="14" t="n">
        <f aca="false">IF(YEAR($A212-364)=2026,$A212-364,$A212-371)</f>
        <v>46231</v>
      </c>
      <c r="H212" s="15" t="str">
        <f aca="false">INDEX(Reperes!$J$7:$J$13,WEEKDAY($G212,2))</f>
        <v>mardi</v>
      </c>
      <c r="I212" s="15" t="str">
        <f aca="false">IFERROR(INDEX(Reperes!$B$7:$B$28,MATCH($G212,Reperes!$A$7:$A$28,0)),"")</f>
        <v/>
      </c>
      <c r="J212" s="15" t="str">
        <f aca="false">IF(SUMPRODUCT(((Reperes!$F$7:$F$28=Reperes!$B$2)+(Reperes!$F$7:$F$28="Toutes"))*(Reperes!$G$7:$G$28&lt;=$G212)*(Reperes!$H$7:$H$28&gt;=$G212))&gt;0,"Vacances","")</f>
        <v>Vacances</v>
      </c>
      <c r="K212" s="16" t="str">
        <f aca="false">IF(AND(($E212&lt;&gt;"")=($I212&lt;&gt;""),$F212=$J212),"","Prudence : "&amp;IF(($E212&lt;&gt;"")&lt;&gt;($I212&lt;&gt;""),"statut ferie different. ","")&amp;IF($F212&lt;&gt;$J212,"statut vacances different.",""))</f>
        <v/>
      </c>
      <c r="L212" s="17"/>
      <c r="M212" s="18"/>
      <c r="N212" s="19" t="str">
        <f aca="false">IF(OR($L212="",$M212=""),"",$L212*$M212)</f>
        <v/>
      </c>
      <c r="O212" s="18"/>
      <c r="P212" s="20" t="str">
        <f aca="false">IF(OR($M212="",$O212=""),"",$O212/$M212-1)</f>
        <v/>
      </c>
    </row>
    <row r="213" customFormat="false" ht="15" hidden="false" customHeight="false" outlineLevel="0" collapsed="false">
      <c r="A213" s="14" t="n">
        <v>46596</v>
      </c>
      <c r="B213" s="15" t="str">
        <f aca="false">INDEX(Reperes!$L$7:$L$18,MONTH($A213))</f>
        <v>juillet</v>
      </c>
      <c r="C213" s="15" t="str">
        <f aca="false">INDEX(Reperes!$J$7:$J$13,WEEKDAY($A213,2))</f>
        <v>mercredi</v>
      </c>
      <c r="D213" s="15" t="n">
        <f aca="false">WEEKNUM($A213,21)</f>
        <v>30</v>
      </c>
      <c r="E213" s="15" t="str">
        <f aca="false">IFERROR(INDEX(Reperes!$B$7:$B$28,MATCH($A213,Reperes!$A$7:$A$28,0)),"")</f>
        <v/>
      </c>
      <c r="F213" s="15" t="str">
        <f aca="false">IF(SUMPRODUCT(((Reperes!$F$7:$F$28=Reperes!$B$2)+(Reperes!$F$7:$F$28="Toutes"))*(Reperes!$G$7:$G$28&lt;=$A213)*(Reperes!$H$7:$H$28&gt;=$A213))&gt;0,"Vacances","")</f>
        <v>Vacances</v>
      </c>
      <c r="G213" s="14" t="n">
        <f aca="false">IF(YEAR($A213-364)=2026,$A213-364,$A213-371)</f>
        <v>46232</v>
      </c>
      <c r="H213" s="15" t="str">
        <f aca="false">INDEX(Reperes!$J$7:$J$13,WEEKDAY($G213,2))</f>
        <v>mercredi</v>
      </c>
      <c r="I213" s="15" t="str">
        <f aca="false">IFERROR(INDEX(Reperes!$B$7:$B$28,MATCH($G213,Reperes!$A$7:$A$28,0)),"")</f>
        <v/>
      </c>
      <c r="J213" s="15" t="str">
        <f aca="false">IF(SUMPRODUCT(((Reperes!$F$7:$F$28=Reperes!$B$2)+(Reperes!$F$7:$F$28="Toutes"))*(Reperes!$G$7:$G$28&lt;=$G213)*(Reperes!$H$7:$H$28&gt;=$G213))&gt;0,"Vacances","")</f>
        <v>Vacances</v>
      </c>
      <c r="K213" s="16" t="str">
        <f aca="false">IF(AND(($E213&lt;&gt;"")=($I213&lt;&gt;""),$F213=$J213),"","Prudence : "&amp;IF(($E213&lt;&gt;"")&lt;&gt;($I213&lt;&gt;""),"statut ferie different. ","")&amp;IF($F213&lt;&gt;$J213,"statut vacances different.",""))</f>
        <v/>
      </c>
      <c r="L213" s="17"/>
      <c r="M213" s="18"/>
      <c r="N213" s="19" t="str">
        <f aca="false">IF(OR($L213="",$M213=""),"",$L213*$M213)</f>
        <v/>
      </c>
      <c r="O213" s="18"/>
      <c r="P213" s="20" t="str">
        <f aca="false">IF(OR($M213="",$O213=""),"",$O213/$M213-1)</f>
        <v/>
      </c>
    </row>
    <row r="214" customFormat="false" ht="15" hidden="false" customHeight="false" outlineLevel="0" collapsed="false">
      <c r="A214" s="14" t="n">
        <v>46597</v>
      </c>
      <c r="B214" s="15" t="str">
        <f aca="false">INDEX(Reperes!$L$7:$L$18,MONTH($A214))</f>
        <v>juillet</v>
      </c>
      <c r="C214" s="15" t="str">
        <f aca="false">INDEX(Reperes!$J$7:$J$13,WEEKDAY($A214,2))</f>
        <v>jeudi</v>
      </c>
      <c r="D214" s="15" t="n">
        <f aca="false">WEEKNUM($A214,21)</f>
        <v>30</v>
      </c>
      <c r="E214" s="15" t="str">
        <f aca="false">IFERROR(INDEX(Reperes!$B$7:$B$28,MATCH($A214,Reperes!$A$7:$A$28,0)),"")</f>
        <v/>
      </c>
      <c r="F214" s="15" t="str">
        <f aca="false">IF(SUMPRODUCT(((Reperes!$F$7:$F$28=Reperes!$B$2)+(Reperes!$F$7:$F$28="Toutes"))*(Reperes!$G$7:$G$28&lt;=$A214)*(Reperes!$H$7:$H$28&gt;=$A214))&gt;0,"Vacances","")</f>
        <v>Vacances</v>
      </c>
      <c r="G214" s="14" t="n">
        <f aca="false">IF(YEAR($A214-364)=2026,$A214-364,$A214-371)</f>
        <v>46233</v>
      </c>
      <c r="H214" s="15" t="str">
        <f aca="false">INDEX(Reperes!$J$7:$J$13,WEEKDAY($G214,2))</f>
        <v>jeudi</v>
      </c>
      <c r="I214" s="15" t="str">
        <f aca="false">IFERROR(INDEX(Reperes!$B$7:$B$28,MATCH($G214,Reperes!$A$7:$A$28,0)),"")</f>
        <v/>
      </c>
      <c r="J214" s="15" t="str">
        <f aca="false">IF(SUMPRODUCT(((Reperes!$F$7:$F$28=Reperes!$B$2)+(Reperes!$F$7:$F$28="Toutes"))*(Reperes!$G$7:$G$28&lt;=$G214)*(Reperes!$H$7:$H$28&gt;=$G214))&gt;0,"Vacances","")</f>
        <v>Vacances</v>
      </c>
      <c r="K214" s="16" t="str">
        <f aca="false">IF(AND(($E214&lt;&gt;"")=($I214&lt;&gt;""),$F214=$J214),"","Prudence : "&amp;IF(($E214&lt;&gt;"")&lt;&gt;($I214&lt;&gt;""),"statut ferie different. ","")&amp;IF($F214&lt;&gt;$J214,"statut vacances different.",""))</f>
        <v/>
      </c>
      <c r="L214" s="17"/>
      <c r="M214" s="18"/>
      <c r="N214" s="19" t="str">
        <f aca="false">IF(OR($L214="",$M214=""),"",$L214*$M214)</f>
        <v/>
      </c>
      <c r="O214" s="18"/>
      <c r="P214" s="20" t="str">
        <f aca="false">IF(OR($M214="",$O214=""),"",$O214/$M214-1)</f>
        <v/>
      </c>
    </row>
    <row r="215" customFormat="false" ht="15" hidden="false" customHeight="false" outlineLevel="0" collapsed="false">
      <c r="A215" s="14" t="n">
        <v>46598</v>
      </c>
      <c r="B215" s="15" t="str">
        <f aca="false">INDEX(Reperes!$L$7:$L$18,MONTH($A215))</f>
        <v>juillet</v>
      </c>
      <c r="C215" s="15" t="str">
        <f aca="false">INDEX(Reperes!$J$7:$J$13,WEEKDAY($A215,2))</f>
        <v>vendredi</v>
      </c>
      <c r="D215" s="15" t="n">
        <f aca="false">WEEKNUM($A215,21)</f>
        <v>30</v>
      </c>
      <c r="E215" s="15" t="str">
        <f aca="false">IFERROR(INDEX(Reperes!$B$7:$B$28,MATCH($A215,Reperes!$A$7:$A$28,0)),"")</f>
        <v/>
      </c>
      <c r="F215" s="15" t="str">
        <f aca="false">IF(SUMPRODUCT(((Reperes!$F$7:$F$28=Reperes!$B$2)+(Reperes!$F$7:$F$28="Toutes"))*(Reperes!$G$7:$G$28&lt;=$A215)*(Reperes!$H$7:$H$28&gt;=$A215))&gt;0,"Vacances","")</f>
        <v>Vacances</v>
      </c>
      <c r="G215" s="14" t="n">
        <f aca="false">IF(YEAR($A215-364)=2026,$A215-364,$A215-371)</f>
        <v>46234</v>
      </c>
      <c r="H215" s="15" t="str">
        <f aca="false">INDEX(Reperes!$J$7:$J$13,WEEKDAY($G215,2))</f>
        <v>vendredi</v>
      </c>
      <c r="I215" s="15" t="str">
        <f aca="false">IFERROR(INDEX(Reperes!$B$7:$B$28,MATCH($G215,Reperes!$A$7:$A$28,0)),"")</f>
        <v/>
      </c>
      <c r="J215" s="15" t="str">
        <f aca="false">IF(SUMPRODUCT(((Reperes!$F$7:$F$28=Reperes!$B$2)+(Reperes!$F$7:$F$28="Toutes"))*(Reperes!$G$7:$G$28&lt;=$G215)*(Reperes!$H$7:$H$28&gt;=$G215))&gt;0,"Vacances","")</f>
        <v>Vacances</v>
      </c>
      <c r="K215" s="16" t="str">
        <f aca="false">IF(AND(($E215&lt;&gt;"")=($I215&lt;&gt;""),$F215=$J215),"","Prudence : "&amp;IF(($E215&lt;&gt;"")&lt;&gt;($I215&lt;&gt;""),"statut ferie different. ","")&amp;IF($F215&lt;&gt;$J215,"statut vacances different.",""))</f>
        <v/>
      </c>
      <c r="L215" s="17"/>
      <c r="M215" s="18"/>
      <c r="N215" s="19" t="str">
        <f aca="false">IF(OR($L215="",$M215=""),"",$L215*$M215)</f>
        <v/>
      </c>
      <c r="O215" s="18"/>
      <c r="P215" s="20" t="str">
        <f aca="false">IF(OR($M215="",$O215=""),"",$O215/$M215-1)</f>
        <v/>
      </c>
    </row>
    <row r="216" customFormat="false" ht="15" hidden="false" customHeight="false" outlineLevel="0" collapsed="false">
      <c r="A216" s="21" t="n">
        <v>46599</v>
      </c>
      <c r="B216" s="22" t="str">
        <f aca="false">INDEX(Reperes!$L$7:$L$18,MONTH($A216))</f>
        <v>juillet</v>
      </c>
      <c r="C216" s="22" t="str">
        <f aca="false">INDEX(Reperes!$J$7:$J$13,WEEKDAY($A216,2))</f>
        <v>samedi</v>
      </c>
      <c r="D216" s="22" t="n">
        <f aca="false">WEEKNUM($A216,21)</f>
        <v>30</v>
      </c>
      <c r="E216" s="22" t="str">
        <f aca="false">IFERROR(INDEX(Reperes!$B$7:$B$28,MATCH($A216,Reperes!$A$7:$A$28,0)),"")</f>
        <v/>
      </c>
      <c r="F216" s="22" t="str">
        <f aca="false">IF(SUMPRODUCT(((Reperes!$F$7:$F$28=Reperes!$B$2)+(Reperes!$F$7:$F$28="Toutes"))*(Reperes!$G$7:$G$28&lt;=$A216)*(Reperes!$H$7:$H$28&gt;=$A216))&gt;0,"Vacances","")</f>
        <v>Vacances</v>
      </c>
      <c r="G216" s="21" t="n">
        <f aca="false">IF(YEAR($A216-364)=2026,$A216-364,$A216-371)</f>
        <v>46235</v>
      </c>
      <c r="H216" s="22" t="str">
        <f aca="false">INDEX(Reperes!$J$7:$J$13,WEEKDAY($G216,2))</f>
        <v>samedi</v>
      </c>
      <c r="I216" s="22" t="str">
        <f aca="false">IFERROR(INDEX(Reperes!$B$7:$B$28,MATCH($G216,Reperes!$A$7:$A$28,0)),"")</f>
        <v/>
      </c>
      <c r="J216" s="22" t="str">
        <f aca="false">IF(SUMPRODUCT(((Reperes!$F$7:$F$28=Reperes!$B$2)+(Reperes!$F$7:$F$28="Toutes"))*(Reperes!$G$7:$G$28&lt;=$G216)*(Reperes!$H$7:$H$28&gt;=$G216))&gt;0,"Vacances","")</f>
        <v>Vacances</v>
      </c>
      <c r="K216" s="23" t="str">
        <f aca="false">IF(AND(($E216&lt;&gt;"")=($I216&lt;&gt;""),$F216=$J216),"","Prudence : "&amp;IF(($E216&lt;&gt;"")&lt;&gt;($I216&lt;&gt;""),"statut ferie different. ","")&amp;IF($F216&lt;&gt;$J216,"statut vacances different.",""))</f>
        <v/>
      </c>
      <c r="L216" s="17"/>
      <c r="M216" s="18"/>
      <c r="N216" s="19" t="str">
        <f aca="false">IF(OR($L216="",$M216=""),"",$L216*$M216)</f>
        <v/>
      </c>
      <c r="O216" s="18"/>
      <c r="P216" s="20" t="str">
        <f aca="false">IF(OR($M216="",$O216=""),"",$O216/$M216-1)</f>
        <v/>
      </c>
    </row>
    <row r="217" customFormat="false" ht="15" hidden="false" customHeight="false" outlineLevel="0" collapsed="false">
      <c r="A217" s="21" t="n">
        <v>46600</v>
      </c>
      <c r="B217" s="22" t="str">
        <f aca="false">INDEX(Reperes!$L$7:$L$18,MONTH($A217))</f>
        <v>aout</v>
      </c>
      <c r="C217" s="22" t="str">
        <f aca="false">INDEX(Reperes!$J$7:$J$13,WEEKDAY($A217,2))</f>
        <v>dimanche</v>
      </c>
      <c r="D217" s="22" t="n">
        <f aca="false">WEEKNUM($A217,21)</f>
        <v>30</v>
      </c>
      <c r="E217" s="22" t="str">
        <f aca="false">IFERROR(INDEX(Reperes!$B$7:$B$28,MATCH($A217,Reperes!$A$7:$A$28,0)),"")</f>
        <v/>
      </c>
      <c r="F217" s="22" t="str">
        <f aca="false">IF(SUMPRODUCT(((Reperes!$F$7:$F$28=Reperes!$B$2)+(Reperes!$F$7:$F$28="Toutes"))*(Reperes!$G$7:$G$28&lt;=$A217)*(Reperes!$H$7:$H$28&gt;=$A217))&gt;0,"Vacances","")</f>
        <v>Vacances</v>
      </c>
      <c r="G217" s="21" t="n">
        <f aca="false">IF(YEAR($A217-364)=2026,$A217-364,$A217-371)</f>
        <v>46236</v>
      </c>
      <c r="H217" s="22" t="str">
        <f aca="false">INDEX(Reperes!$J$7:$J$13,WEEKDAY($G217,2))</f>
        <v>dimanche</v>
      </c>
      <c r="I217" s="22" t="str">
        <f aca="false">IFERROR(INDEX(Reperes!$B$7:$B$28,MATCH($G217,Reperes!$A$7:$A$28,0)),"")</f>
        <v/>
      </c>
      <c r="J217" s="22" t="str">
        <f aca="false">IF(SUMPRODUCT(((Reperes!$F$7:$F$28=Reperes!$B$2)+(Reperes!$F$7:$F$28="Toutes"))*(Reperes!$G$7:$G$28&lt;=$G217)*(Reperes!$H$7:$H$28&gt;=$G217))&gt;0,"Vacances","")</f>
        <v>Vacances</v>
      </c>
      <c r="K217" s="23" t="str">
        <f aca="false">IF(AND(($E217&lt;&gt;"")=($I217&lt;&gt;""),$F217=$J217),"","Prudence : "&amp;IF(($E217&lt;&gt;"")&lt;&gt;($I217&lt;&gt;""),"statut ferie different. ","")&amp;IF($F217&lt;&gt;$J217,"statut vacances different.",""))</f>
        <v/>
      </c>
      <c r="L217" s="17"/>
      <c r="M217" s="18"/>
      <c r="N217" s="19" t="str">
        <f aca="false">IF(OR($L217="",$M217=""),"",$L217*$M217)</f>
        <v/>
      </c>
      <c r="O217" s="18"/>
      <c r="P217" s="20" t="str">
        <f aca="false">IF(OR($M217="",$O217=""),"",$O217/$M217-1)</f>
        <v/>
      </c>
    </row>
    <row r="218" customFormat="false" ht="15" hidden="false" customHeight="false" outlineLevel="0" collapsed="false">
      <c r="A218" s="14" t="n">
        <v>46601</v>
      </c>
      <c r="B218" s="15" t="str">
        <f aca="false">INDEX(Reperes!$L$7:$L$18,MONTH($A218))</f>
        <v>aout</v>
      </c>
      <c r="C218" s="15" t="str">
        <f aca="false">INDEX(Reperes!$J$7:$J$13,WEEKDAY($A218,2))</f>
        <v>lundi</v>
      </c>
      <c r="D218" s="15" t="n">
        <f aca="false">WEEKNUM($A218,21)</f>
        <v>31</v>
      </c>
      <c r="E218" s="15" t="str">
        <f aca="false">IFERROR(INDEX(Reperes!$B$7:$B$28,MATCH($A218,Reperes!$A$7:$A$28,0)),"")</f>
        <v/>
      </c>
      <c r="F218" s="15" t="str">
        <f aca="false">IF(SUMPRODUCT(((Reperes!$F$7:$F$28=Reperes!$B$2)+(Reperes!$F$7:$F$28="Toutes"))*(Reperes!$G$7:$G$28&lt;=$A218)*(Reperes!$H$7:$H$28&gt;=$A218))&gt;0,"Vacances","")</f>
        <v>Vacances</v>
      </c>
      <c r="G218" s="14" t="n">
        <f aca="false">IF(YEAR($A218-364)=2026,$A218-364,$A218-371)</f>
        <v>46237</v>
      </c>
      <c r="H218" s="15" t="str">
        <f aca="false">INDEX(Reperes!$J$7:$J$13,WEEKDAY($G218,2))</f>
        <v>lundi</v>
      </c>
      <c r="I218" s="15" t="str">
        <f aca="false">IFERROR(INDEX(Reperes!$B$7:$B$28,MATCH($G218,Reperes!$A$7:$A$28,0)),"")</f>
        <v/>
      </c>
      <c r="J218" s="15" t="str">
        <f aca="false">IF(SUMPRODUCT(((Reperes!$F$7:$F$28=Reperes!$B$2)+(Reperes!$F$7:$F$28="Toutes"))*(Reperes!$G$7:$G$28&lt;=$G218)*(Reperes!$H$7:$H$28&gt;=$G218))&gt;0,"Vacances","")</f>
        <v>Vacances</v>
      </c>
      <c r="K218" s="16" t="str">
        <f aca="false">IF(AND(($E218&lt;&gt;"")=($I218&lt;&gt;""),$F218=$J218),"","Prudence : "&amp;IF(($E218&lt;&gt;"")&lt;&gt;($I218&lt;&gt;""),"statut ferie different. ","")&amp;IF($F218&lt;&gt;$J218,"statut vacances different.",""))</f>
        <v/>
      </c>
      <c r="L218" s="17"/>
      <c r="M218" s="18"/>
      <c r="N218" s="19" t="str">
        <f aca="false">IF(OR($L218="",$M218=""),"",$L218*$M218)</f>
        <v/>
      </c>
      <c r="O218" s="18"/>
      <c r="P218" s="20" t="str">
        <f aca="false">IF(OR($M218="",$O218=""),"",$O218/$M218-1)</f>
        <v/>
      </c>
    </row>
    <row r="219" customFormat="false" ht="15" hidden="false" customHeight="false" outlineLevel="0" collapsed="false">
      <c r="A219" s="14" t="n">
        <v>46602</v>
      </c>
      <c r="B219" s="15" t="str">
        <f aca="false">INDEX(Reperes!$L$7:$L$18,MONTH($A219))</f>
        <v>aout</v>
      </c>
      <c r="C219" s="15" t="str">
        <f aca="false">INDEX(Reperes!$J$7:$J$13,WEEKDAY($A219,2))</f>
        <v>mardi</v>
      </c>
      <c r="D219" s="15" t="n">
        <f aca="false">WEEKNUM($A219,21)</f>
        <v>31</v>
      </c>
      <c r="E219" s="15" t="str">
        <f aca="false">IFERROR(INDEX(Reperes!$B$7:$B$28,MATCH($A219,Reperes!$A$7:$A$28,0)),"")</f>
        <v/>
      </c>
      <c r="F219" s="15" t="str">
        <f aca="false">IF(SUMPRODUCT(((Reperes!$F$7:$F$28=Reperes!$B$2)+(Reperes!$F$7:$F$28="Toutes"))*(Reperes!$G$7:$G$28&lt;=$A219)*(Reperes!$H$7:$H$28&gt;=$A219))&gt;0,"Vacances","")</f>
        <v>Vacances</v>
      </c>
      <c r="G219" s="14" t="n">
        <f aca="false">IF(YEAR($A219-364)=2026,$A219-364,$A219-371)</f>
        <v>46238</v>
      </c>
      <c r="H219" s="15" t="str">
        <f aca="false">INDEX(Reperes!$J$7:$J$13,WEEKDAY($G219,2))</f>
        <v>mardi</v>
      </c>
      <c r="I219" s="15" t="str">
        <f aca="false">IFERROR(INDEX(Reperes!$B$7:$B$28,MATCH($G219,Reperes!$A$7:$A$28,0)),"")</f>
        <v/>
      </c>
      <c r="J219" s="15" t="str">
        <f aca="false">IF(SUMPRODUCT(((Reperes!$F$7:$F$28=Reperes!$B$2)+(Reperes!$F$7:$F$28="Toutes"))*(Reperes!$G$7:$G$28&lt;=$G219)*(Reperes!$H$7:$H$28&gt;=$G219))&gt;0,"Vacances","")</f>
        <v>Vacances</v>
      </c>
      <c r="K219" s="16" t="str">
        <f aca="false">IF(AND(($E219&lt;&gt;"")=($I219&lt;&gt;""),$F219=$J219),"","Prudence : "&amp;IF(($E219&lt;&gt;"")&lt;&gt;($I219&lt;&gt;""),"statut ferie different. ","")&amp;IF($F219&lt;&gt;$J219,"statut vacances different.",""))</f>
        <v/>
      </c>
      <c r="L219" s="17"/>
      <c r="M219" s="18"/>
      <c r="N219" s="19" t="str">
        <f aca="false">IF(OR($L219="",$M219=""),"",$L219*$M219)</f>
        <v/>
      </c>
      <c r="O219" s="18"/>
      <c r="P219" s="20" t="str">
        <f aca="false">IF(OR($M219="",$O219=""),"",$O219/$M219-1)</f>
        <v/>
      </c>
    </row>
    <row r="220" customFormat="false" ht="15" hidden="false" customHeight="false" outlineLevel="0" collapsed="false">
      <c r="A220" s="14" t="n">
        <v>46603</v>
      </c>
      <c r="B220" s="15" t="str">
        <f aca="false">INDEX(Reperes!$L$7:$L$18,MONTH($A220))</f>
        <v>aout</v>
      </c>
      <c r="C220" s="15" t="str">
        <f aca="false">INDEX(Reperes!$J$7:$J$13,WEEKDAY($A220,2))</f>
        <v>mercredi</v>
      </c>
      <c r="D220" s="15" t="n">
        <f aca="false">WEEKNUM($A220,21)</f>
        <v>31</v>
      </c>
      <c r="E220" s="15" t="str">
        <f aca="false">IFERROR(INDEX(Reperes!$B$7:$B$28,MATCH($A220,Reperes!$A$7:$A$28,0)),"")</f>
        <v/>
      </c>
      <c r="F220" s="15" t="str">
        <f aca="false">IF(SUMPRODUCT(((Reperes!$F$7:$F$28=Reperes!$B$2)+(Reperes!$F$7:$F$28="Toutes"))*(Reperes!$G$7:$G$28&lt;=$A220)*(Reperes!$H$7:$H$28&gt;=$A220))&gt;0,"Vacances","")</f>
        <v>Vacances</v>
      </c>
      <c r="G220" s="14" t="n">
        <f aca="false">IF(YEAR($A220-364)=2026,$A220-364,$A220-371)</f>
        <v>46239</v>
      </c>
      <c r="H220" s="15" t="str">
        <f aca="false">INDEX(Reperes!$J$7:$J$13,WEEKDAY($G220,2))</f>
        <v>mercredi</v>
      </c>
      <c r="I220" s="15" t="str">
        <f aca="false">IFERROR(INDEX(Reperes!$B$7:$B$28,MATCH($G220,Reperes!$A$7:$A$28,0)),"")</f>
        <v/>
      </c>
      <c r="J220" s="15" t="str">
        <f aca="false">IF(SUMPRODUCT(((Reperes!$F$7:$F$28=Reperes!$B$2)+(Reperes!$F$7:$F$28="Toutes"))*(Reperes!$G$7:$G$28&lt;=$G220)*(Reperes!$H$7:$H$28&gt;=$G220))&gt;0,"Vacances","")</f>
        <v>Vacances</v>
      </c>
      <c r="K220" s="16" t="str">
        <f aca="false">IF(AND(($E220&lt;&gt;"")=($I220&lt;&gt;""),$F220=$J220),"","Prudence : "&amp;IF(($E220&lt;&gt;"")&lt;&gt;($I220&lt;&gt;""),"statut ferie different. ","")&amp;IF($F220&lt;&gt;$J220,"statut vacances different.",""))</f>
        <v/>
      </c>
      <c r="L220" s="17"/>
      <c r="M220" s="18"/>
      <c r="N220" s="19" t="str">
        <f aca="false">IF(OR($L220="",$M220=""),"",$L220*$M220)</f>
        <v/>
      </c>
      <c r="O220" s="18"/>
      <c r="P220" s="20" t="str">
        <f aca="false">IF(OR($M220="",$O220=""),"",$O220/$M220-1)</f>
        <v/>
      </c>
    </row>
    <row r="221" customFormat="false" ht="15" hidden="false" customHeight="false" outlineLevel="0" collapsed="false">
      <c r="A221" s="14" t="n">
        <v>46604</v>
      </c>
      <c r="B221" s="15" t="str">
        <f aca="false">INDEX(Reperes!$L$7:$L$18,MONTH($A221))</f>
        <v>aout</v>
      </c>
      <c r="C221" s="15" t="str">
        <f aca="false">INDEX(Reperes!$J$7:$J$13,WEEKDAY($A221,2))</f>
        <v>jeudi</v>
      </c>
      <c r="D221" s="15" t="n">
        <f aca="false">WEEKNUM($A221,21)</f>
        <v>31</v>
      </c>
      <c r="E221" s="15" t="str">
        <f aca="false">IFERROR(INDEX(Reperes!$B$7:$B$28,MATCH($A221,Reperes!$A$7:$A$28,0)),"")</f>
        <v/>
      </c>
      <c r="F221" s="15" t="str">
        <f aca="false">IF(SUMPRODUCT(((Reperes!$F$7:$F$28=Reperes!$B$2)+(Reperes!$F$7:$F$28="Toutes"))*(Reperes!$G$7:$G$28&lt;=$A221)*(Reperes!$H$7:$H$28&gt;=$A221))&gt;0,"Vacances","")</f>
        <v>Vacances</v>
      </c>
      <c r="G221" s="14" t="n">
        <f aca="false">IF(YEAR($A221-364)=2026,$A221-364,$A221-371)</f>
        <v>46240</v>
      </c>
      <c r="H221" s="15" t="str">
        <f aca="false">INDEX(Reperes!$J$7:$J$13,WEEKDAY($G221,2))</f>
        <v>jeudi</v>
      </c>
      <c r="I221" s="15" t="str">
        <f aca="false">IFERROR(INDEX(Reperes!$B$7:$B$28,MATCH($G221,Reperes!$A$7:$A$28,0)),"")</f>
        <v/>
      </c>
      <c r="J221" s="15" t="str">
        <f aca="false">IF(SUMPRODUCT(((Reperes!$F$7:$F$28=Reperes!$B$2)+(Reperes!$F$7:$F$28="Toutes"))*(Reperes!$G$7:$G$28&lt;=$G221)*(Reperes!$H$7:$H$28&gt;=$G221))&gt;0,"Vacances","")</f>
        <v>Vacances</v>
      </c>
      <c r="K221" s="16" t="str">
        <f aca="false">IF(AND(($E221&lt;&gt;"")=($I221&lt;&gt;""),$F221=$J221),"","Prudence : "&amp;IF(($E221&lt;&gt;"")&lt;&gt;($I221&lt;&gt;""),"statut ferie different. ","")&amp;IF($F221&lt;&gt;$J221,"statut vacances different.",""))</f>
        <v/>
      </c>
      <c r="L221" s="17"/>
      <c r="M221" s="18"/>
      <c r="N221" s="19" t="str">
        <f aca="false">IF(OR($L221="",$M221=""),"",$L221*$M221)</f>
        <v/>
      </c>
      <c r="O221" s="18"/>
      <c r="P221" s="20" t="str">
        <f aca="false">IF(OR($M221="",$O221=""),"",$O221/$M221-1)</f>
        <v/>
      </c>
    </row>
    <row r="222" customFormat="false" ht="15" hidden="false" customHeight="false" outlineLevel="0" collapsed="false">
      <c r="A222" s="14" t="n">
        <v>46605</v>
      </c>
      <c r="B222" s="15" t="str">
        <f aca="false">INDEX(Reperes!$L$7:$L$18,MONTH($A222))</f>
        <v>aout</v>
      </c>
      <c r="C222" s="15" t="str">
        <f aca="false">INDEX(Reperes!$J$7:$J$13,WEEKDAY($A222,2))</f>
        <v>vendredi</v>
      </c>
      <c r="D222" s="15" t="n">
        <f aca="false">WEEKNUM($A222,21)</f>
        <v>31</v>
      </c>
      <c r="E222" s="15" t="str">
        <f aca="false">IFERROR(INDEX(Reperes!$B$7:$B$28,MATCH($A222,Reperes!$A$7:$A$28,0)),"")</f>
        <v/>
      </c>
      <c r="F222" s="15" t="str">
        <f aca="false">IF(SUMPRODUCT(((Reperes!$F$7:$F$28=Reperes!$B$2)+(Reperes!$F$7:$F$28="Toutes"))*(Reperes!$G$7:$G$28&lt;=$A222)*(Reperes!$H$7:$H$28&gt;=$A222))&gt;0,"Vacances","")</f>
        <v>Vacances</v>
      </c>
      <c r="G222" s="14" t="n">
        <f aca="false">IF(YEAR($A222-364)=2026,$A222-364,$A222-371)</f>
        <v>46241</v>
      </c>
      <c r="H222" s="15" t="str">
        <f aca="false">INDEX(Reperes!$J$7:$J$13,WEEKDAY($G222,2))</f>
        <v>vendredi</v>
      </c>
      <c r="I222" s="15" t="str">
        <f aca="false">IFERROR(INDEX(Reperes!$B$7:$B$28,MATCH($G222,Reperes!$A$7:$A$28,0)),"")</f>
        <v/>
      </c>
      <c r="J222" s="15" t="str">
        <f aca="false">IF(SUMPRODUCT(((Reperes!$F$7:$F$28=Reperes!$B$2)+(Reperes!$F$7:$F$28="Toutes"))*(Reperes!$G$7:$G$28&lt;=$G222)*(Reperes!$H$7:$H$28&gt;=$G222))&gt;0,"Vacances","")</f>
        <v>Vacances</v>
      </c>
      <c r="K222" s="16" t="str">
        <f aca="false">IF(AND(($E222&lt;&gt;"")=($I222&lt;&gt;""),$F222=$J222),"","Prudence : "&amp;IF(($E222&lt;&gt;"")&lt;&gt;($I222&lt;&gt;""),"statut ferie different. ","")&amp;IF($F222&lt;&gt;$J222,"statut vacances different.",""))</f>
        <v/>
      </c>
      <c r="L222" s="17"/>
      <c r="M222" s="18"/>
      <c r="N222" s="19" t="str">
        <f aca="false">IF(OR($L222="",$M222=""),"",$L222*$M222)</f>
        <v/>
      </c>
      <c r="O222" s="18"/>
      <c r="P222" s="20" t="str">
        <f aca="false">IF(OR($M222="",$O222=""),"",$O222/$M222-1)</f>
        <v/>
      </c>
    </row>
    <row r="223" customFormat="false" ht="15" hidden="false" customHeight="false" outlineLevel="0" collapsed="false">
      <c r="A223" s="21" t="n">
        <v>46606</v>
      </c>
      <c r="B223" s="22" t="str">
        <f aca="false">INDEX(Reperes!$L$7:$L$18,MONTH($A223))</f>
        <v>aout</v>
      </c>
      <c r="C223" s="22" t="str">
        <f aca="false">INDEX(Reperes!$J$7:$J$13,WEEKDAY($A223,2))</f>
        <v>samedi</v>
      </c>
      <c r="D223" s="22" t="n">
        <f aca="false">WEEKNUM($A223,21)</f>
        <v>31</v>
      </c>
      <c r="E223" s="22" t="str">
        <f aca="false">IFERROR(INDEX(Reperes!$B$7:$B$28,MATCH($A223,Reperes!$A$7:$A$28,0)),"")</f>
        <v/>
      </c>
      <c r="F223" s="22" t="str">
        <f aca="false">IF(SUMPRODUCT(((Reperes!$F$7:$F$28=Reperes!$B$2)+(Reperes!$F$7:$F$28="Toutes"))*(Reperes!$G$7:$G$28&lt;=$A223)*(Reperes!$H$7:$H$28&gt;=$A223))&gt;0,"Vacances","")</f>
        <v>Vacances</v>
      </c>
      <c r="G223" s="21" t="n">
        <f aca="false">IF(YEAR($A223-364)=2026,$A223-364,$A223-371)</f>
        <v>46242</v>
      </c>
      <c r="H223" s="22" t="str">
        <f aca="false">INDEX(Reperes!$J$7:$J$13,WEEKDAY($G223,2))</f>
        <v>samedi</v>
      </c>
      <c r="I223" s="22" t="str">
        <f aca="false">IFERROR(INDEX(Reperes!$B$7:$B$28,MATCH($G223,Reperes!$A$7:$A$28,0)),"")</f>
        <v/>
      </c>
      <c r="J223" s="22" t="str">
        <f aca="false">IF(SUMPRODUCT(((Reperes!$F$7:$F$28=Reperes!$B$2)+(Reperes!$F$7:$F$28="Toutes"))*(Reperes!$G$7:$G$28&lt;=$G223)*(Reperes!$H$7:$H$28&gt;=$G223))&gt;0,"Vacances","")</f>
        <v>Vacances</v>
      </c>
      <c r="K223" s="23" t="str">
        <f aca="false">IF(AND(($E223&lt;&gt;"")=($I223&lt;&gt;""),$F223=$J223),"","Prudence : "&amp;IF(($E223&lt;&gt;"")&lt;&gt;($I223&lt;&gt;""),"statut ferie different. ","")&amp;IF($F223&lt;&gt;$J223,"statut vacances different.",""))</f>
        <v/>
      </c>
      <c r="L223" s="17"/>
      <c r="M223" s="18"/>
      <c r="N223" s="19" t="str">
        <f aca="false">IF(OR($L223="",$M223=""),"",$L223*$M223)</f>
        <v/>
      </c>
      <c r="O223" s="18"/>
      <c r="P223" s="20" t="str">
        <f aca="false">IF(OR($M223="",$O223=""),"",$O223/$M223-1)</f>
        <v/>
      </c>
    </row>
    <row r="224" customFormat="false" ht="15" hidden="false" customHeight="false" outlineLevel="0" collapsed="false">
      <c r="A224" s="21" t="n">
        <v>46607</v>
      </c>
      <c r="B224" s="22" t="str">
        <f aca="false">INDEX(Reperes!$L$7:$L$18,MONTH($A224))</f>
        <v>aout</v>
      </c>
      <c r="C224" s="22" t="str">
        <f aca="false">INDEX(Reperes!$J$7:$J$13,WEEKDAY($A224,2))</f>
        <v>dimanche</v>
      </c>
      <c r="D224" s="22" t="n">
        <f aca="false">WEEKNUM($A224,21)</f>
        <v>31</v>
      </c>
      <c r="E224" s="22" t="str">
        <f aca="false">IFERROR(INDEX(Reperes!$B$7:$B$28,MATCH($A224,Reperes!$A$7:$A$28,0)),"")</f>
        <v/>
      </c>
      <c r="F224" s="22" t="str">
        <f aca="false">IF(SUMPRODUCT(((Reperes!$F$7:$F$28=Reperes!$B$2)+(Reperes!$F$7:$F$28="Toutes"))*(Reperes!$G$7:$G$28&lt;=$A224)*(Reperes!$H$7:$H$28&gt;=$A224))&gt;0,"Vacances","")</f>
        <v>Vacances</v>
      </c>
      <c r="G224" s="21" t="n">
        <f aca="false">IF(YEAR($A224-364)=2026,$A224-364,$A224-371)</f>
        <v>46243</v>
      </c>
      <c r="H224" s="22" t="str">
        <f aca="false">INDEX(Reperes!$J$7:$J$13,WEEKDAY($G224,2))</f>
        <v>dimanche</v>
      </c>
      <c r="I224" s="22" t="str">
        <f aca="false">IFERROR(INDEX(Reperes!$B$7:$B$28,MATCH($G224,Reperes!$A$7:$A$28,0)),"")</f>
        <v/>
      </c>
      <c r="J224" s="22" t="str">
        <f aca="false">IF(SUMPRODUCT(((Reperes!$F$7:$F$28=Reperes!$B$2)+(Reperes!$F$7:$F$28="Toutes"))*(Reperes!$G$7:$G$28&lt;=$G224)*(Reperes!$H$7:$H$28&gt;=$G224))&gt;0,"Vacances","")</f>
        <v>Vacances</v>
      </c>
      <c r="K224" s="23" t="str">
        <f aca="false">IF(AND(($E224&lt;&gt;"")=($I224&lt;&gt;""),$F224=$J224),"","Prudence : "&amp;IF(($E224&lt;&gt;"")&lt;&gt;($I224&lt;&gt;""),"statut ferie different. ","")&amp;IF($F224&lt;&gt;$J224,"statut vacances different.",""))</f>
        <v/>
      </c>
      <c r="L224" s="17"/>
      <c r="M224" s="18"/>
      <c r="N224" s="19" t="str">
        <f aca="false">IF(OR($L224="",$M224=""),"",$L224*$M224)</f>
        <v/>
      </c>
      <c r="O224" s="18"/>
      <c r="P224" s="20" t="str">
        <f aca="false">IF(OR($M224="",$O224=""),"",$O224/$M224-1)</f>
        <v/>
      </c>
    </row>
    <row r="225" customFormat="false" ht="15" hidden="false" customHeight="false" outlineLevel="0" collapsed="false">
      <c r="A225" s="14" t="n">
        <v>46608</v>
      </c>
      <c r="B225" s="15" t="str">
        <f aca="false">INDEX(Reperes!$L$7:$L$18,MONTH($A225))</f>
        <v>aout</v>
      </c>
      <c r="C225" s="15" t="str">
        <f aca="false">INDEX(Reperes!$J$7:$J$13,WEEKDAY($A225,2))</f>
        <v>lundi</v>
      </c>
      <c r="D225" s="15" t="n">
        <f aca="false">WEEKNUM($A225,21)</f>
        <v>32</v>
      </c>
      <c r="E225" s="15" t="str">
        <f aca="false">IFERROR(INDEX(Reperes!$B$7:$B$28,MATCH($A225,Reperes!$A$7:$A$28,0)),"")</f>
        <v/>
      </c>
      <c r="F225" s="15" t="str">
        <f aca="false">IF(SUMPRODUCT(((Reperes!$F$7:$F$28=Reperes!$B$2)+(Reperes!$F$7:$F$28="Toutes"))*(Reperes!$G$7:$G$28&lt;=$A225)*(Reperes!$H$7:$H$28&gt;=$A225))&gt;0,"Vacances","")</f>
        <v>Vacances</v>
      </c>
      <c r="G225" s="14" t="n">
        <f aca="false">IF(YEAR($A225-364)=2026,$A225-364,$A225-371)</f>
        <v>46244</v>
      </c>
      <c r="H225" s="15" t="str">
        <f aca="false">INDEX(Reperes!$J$7:$J$13,WEEKDAY($G225,2))</f>
        <v>lundi</v>
      </c>
      <c r="I225" s="15" t="str">
        <f aca="false">IFERROR(INDEX(Reperes!$B$7:$B$28,MATCH($G225,Reperes!$A$7:$A$28,0)),"")</f>
        <v/>
      </c>
      <c r="J225" s="15" t="str">
        <f aca="false">IF(SUMPRODUCT(((Reperes!$F$7:$F$28=Reperes!$B$2)+(Reperes!$F$7:$F$28="Toutes"))*(Reperes!$G$7:$G$28&lt;=$G225)*(Reperes!$H$7:$H$28&gt;=$G225))&gt;0,"Vacances","")</f>
        <v>Vacances</v>
      </c>
      <c r="K225" s="16" t="str">
        <f aca="false">IF(AND(($E225&lt;&gt;"")=($I225&lt;&gt;""),$F225=$J225),"","Prudence : "&amp;IF(($E225&lt;&gt;"")&lt;&gt;($I225&lt;&gt;""),"statut ferie different. ","")&amp;IF($F225&lt;&gt;$J225,"statut vacances different.",""))</f>
        <v/>
      </c>
      <c r="L225" s="17"/>
      <c r="M225" s="18"/>
      <c r="N225" s="19" t="str">
        <f aca="false">IF(OR($L225="",$M225=""),"",$L225*$M225)</f>
        <v/>
      </c>
      <c r="O225" s="18"/>
      <c r="P225" s="20" t="str">
        <f aca="false">IF(OR($M225="",$O225=""),"",$O225/$M225-1)</f>
        <v/>
      </c>
    </row>
    <row r="226" customFormat="false" ht="15" hidden="false" customHeight="false" outlineLevel="0" collapsed="false">
      <c r="A226" s="14" t="n">
        <v>46609</v>
      </c>
      <c r="B226" s="15" t="str">
        <f aca="false">INDEX(Reperes!$L$7:$L$18,MONTH($A226))</f>
        <v>aout</v>
      </c>
      <c r="C226" s="15" t="str">
        <f aca="false">INDEX(Reperes!$J$7:$J$13,WEEKDAY($A226,2))</f>
        <v>mardi</v>
      </c>
      <c r="D226" s="15" t="n">
        <f aca="false">WEEKNUM($A226,21)</f>
        <v>32</v>
      </c>
      <c r="E226" s="15" t="str">
        <f aca="false">IFERROR(INDEX(Reperes!$B$7:$B$28,MATCH($A226,Reperes!$A$7:$A$28,0)),"")</f>
        <v/>
      </c>
      <c r="F226" s="15" t="str">
        <f aca="false">IF(SUMPRODUCT(((Reperes!$F$7:$F$28=Reperes!$B$2)+(Reperes!$F$7:$F$28="Toutes"))*(Reperes!$G$7:$G$28&lt;=$A226)*(Reperes!$H$7:$H$28&gt;=$A226))&gt;0,"Vacances","")</f>
        <v>Vacances</v>
      </c>
      <c r="G226" s="14" t="n">
        <f aca="false">IF(YEAR($A226-364)=2026,$A226-364,$A226-371)</f>
        <v>46245</v>
      </c>
      <c r="H226" s="15" t="str">
        <f aca="false">INDEX(Reperes!$J$7:$J$13,WEEKDAY($G226,2))</f>
        <v>mardi</v>
      </c>
      <c r="I226" s="15" t="str">
        <f aca="false">IFERROR(INDEX(Reperes!$B$7:$B$28,MATCH($G226,Reperes!$A$7:$A$28,0)),"")</f>
        <v/>
      </c>
      <c r="J226" s="15" t="str">
        <f aca="false">IF(SUMPRODUCT(((Reperes!$F$7:$F$28=Reperes!$B$2)+(Reperes!$F$7:$F$28="Toutes"))*(Reperes!$G$7:$G$28&lt;=$G226)*(Reperes!$H$7:$H$28&gt;=$G226))&gt;0,"Vacances","")</f>
        <v>Vacances</v>
      </c>
      <c r="K226" s="16" t="str">
        <f aca="false">IF(AND(($E226&lt;&gt;"")=($I226&lt;&gt;""),$F226=$J226),"","Prudence : "&amp;IF(($E226&lt;&gt;"")&lt;&gt;($I226&lt;&gt;""),"statut ferie different. ","")&amp;IF($F226&lt;&gt;$J226,"statut vacances different.",""))</f>
        <v/>
      </c>
      <c r="L226" s="17"/>
      <c r="M226" s="18"/>
      <c r="N226" s="19" t="str">
        <f aca="false">IF(OR($L226="",$M226=""),"",$L226*$M226)</f>
        <v/>
      </c>
      <c r="O226" s="18"/>
      <c r="P226" s="20" t="str">
        <f aca="false">IF(OR($M226="",$O226=""),"",$O226/$M226-1)</f>
        <v/>
      </c>
    </row>
    <row r="227" customFormat="false" ht="15" hidden="false" customHeight="false" outlineLevel="0" collapsed="false">
      <c r="A227" s="14" t="n">
        <v>46610</v>
      </c>
      <c r="B227" s="15" t="str">
        <f aca="false">INDEX(Reperes!$L$7:$L$18,MONTH($A227))</f>
        <v>aout</v>
      </c>
      <c r="C227" s="15" t="str">
        <f aca="false">INDEX(Reperes!$J$7:$J$13,WEEKDAY($A227,2))</f>
        <v>mercredi</v>
      </c>
      <c r="D227" s="15" t="n">
        <f aca="false">WEEKNUM($A227,21)</f>
        <v>32</v>
      </c>
      <c r="E227" s="15" t="str">
        <f aca="false">IFERROR(INDEX(Reperes!$B$7:$B$28,MATCH($A227,Reperes!$A$7:$A$28,0)),"")</f>
        <v/>
      </c>
      <c r="F227" s="15" t="str">
        <f aca="false">IF(SUMPRODUCT(((Reperes!$F$7:$F$28=Reperes!$B$2)+(Reperes!$F$7:$F$28="Toutes"))*(Reperes!$G$7:$G$28&lt;=$A227)*(Reperes!$H$7:$H$28&gt;=$A227))&gt;0,"Vacances","")</f>
        <v>Vacances</v>
      </c>
      <c r="G227" s="14" t="n">
        <f aca="false">IF(YEAR($A227-364)=2026,$A227-364,$A227-371)</f>
        <v>46246</v>
      </c>
      <c r="H227" s="15" t="str">
        <f aca="false">INDEX(Reperes!$J$7:$J$13,WEEKDAY($G227,2))</f>
        <v>mercredi</v>
      </c>
      <c r="I227" s="15" t="str">
        <f aca="false">IFERROR(INDEX(Reperes!$B$7:$B$28,MATCH($G227,Reperes!$A$7:$A$28,0)),"")</f>
        <v/>
      </c>
      <c r="J227" s="15" t="str">
        <f aca="false">IF(SUMPRODUCT(((Reperes!$F$7:$F$28=Reperes!$B$2)+(Reperes!$F$7:$F$28="Toutes"))*(Reperes!$G$7:$G$28&lt;=$G227)*(Reperes!$H$7:$H$28&gt;=$G227))&gt;0,"Vacances","")</f>
        <v>Vacances</v>
      </c>
      <c r="K227" s="16" t="str">
        <f aca="false">IF(AND(($E227&lt;&gt;"")=($I227&lt;&gt;""),$F227=$J227),"","Prudence : "&amp;IF(($E227&lt;&gt;"")&lt;&gt;($I227&lt;&gt;""),"statut ferie different. ","")&amp;IF($F227&lt;&gt;$J227,"statut vacances different.",""))</f>
        <v/>
      </c>
      <c r="L227" s="17"/>
      <c r="M227" s="18"/>
      <c r="N227" s="19" t="str">
        <f aca="false">IF(OR($L227="",$M227=""),"",$L227*$M227)</f>
        <v/>
      </c>
      <c r="O227" s="18"/>
      <c r="P227" s="20" t="str">
        <f aca="false">IF(OR($M227="",$O227=""),"",$O227/$M227-1)</f>
        <v/>
      </c>
    </row>
    <row r="228" customFormat="false" ht="15" hidden="false" customHeight="false" outlineLevel="0" collapsed="false">
      <c r="A228" s="14" t="n">
        <v>46611</v>
      </c>
      <c r="B228" s="15" t="str">
        <f aca="false">INDEX(Reperes!$L$7:$L$18,MONTH($A228))</f>
        <v>aout</v>
      </c>
      <c r="C228" s="15" t="str">
        <f aca="false">INDEX(Reperes!$J$7:$J$13,WEEKDAY($A228,2))</f>
        <v>jeudi</v>
      </c>
      <c r="D228" s="15" t="n">
        <f aca="false">WEEKNUM($A228,21)</f>
        <v>32</v>
      </c>
      <c r="E228" s="15" t="str">
        <f aca="false">IFERROR(INDEX(Reperes!$B$7:$B$28,MATCH($A228,Reperes!$A$7:$A$28,0)),"")</f>
        <v/>
      </c>
      <c r="F228" s="15" t="str">
        <f aca="false">IF(SUMPRODUCT(((Reperes!$F$7:$F$28=Reperes!$B$2)+(Reperes!$F$7:$F$28="Toutes"))*(Reperes!$G$7:$G$28&lt;=$A228)*(Reperes!$H$7:$H$28&gt;=$A228))&gt;0,"Vacances","")</f>
        <v>Vacances</v>
      </c>
      <c r="G228" s="14" t="n">
        <f aca="false">IF(YEAR($A228-364)=2026,$A228-364,$A228-371)</f>
        <v>46247</v>
      </c>
      <c r="H228" s="15" t="str">
        <f aca="false">INDEX(Reperes!$J$7:$J$13,WEEKDAY($G228,2))</f>
        <v>jeudi</v>
      </c>
      <c r="I228" s="15" t="str">
        <f aca="false">IFERROR(INDEX(Reperes!$B$7:$B$28,MATCH($G228,Reperes!$A$7:$A$28,0)),"")</f>
        <v/>
      </c>
      <c r="J228" s="15" t="str">
        <f aca="false">IF(SUMPRODUCT(((Reperes!$F$7:$F$28=Reperes!$B$2)+(Reperes!$F$7:$F$28="Toutes"))*(Reperes!$G$7:$G$28&lt;=$G228)*(Reperes!$H$7:$H$28&gt;=$G228))&gt;0,"Vacances","")</f>
        <v>Vacances</v>
      </c>
      <c r="K228" s="16" t="str">
        <f aca="false">IF(AND(($E228&lt;&gt;"")=($I228&lt;&gt;""),$F228=$J228),"","Prudence : "&amp;IF(($E228&lt;&gt;"")&lt;&gt;($I228&lt;&gt;""),"statut ferie different. ","")&amp;IF($F228&lt;&gt;$J228,"statut vacances different.",""))</f>
        <v/>
      </c>
      <c r="L228" s="17"/>
      <c r="M228" s="18"/>
      <c r="N228" s="19" t="str">
        <f aca="false">IF(OR($L228="",$M228=""),"",$L228*$M228)</f>
        <v/>
      </c>
      <c r="O228" s="18"/>
      <c r="P228" s="20" t="str">
        <f aca="false">IF(OR($M228="",$O228=""),"",$O228/$M228-1)</f>
        <v/>
      </c>
    </row>
    <row r="229" customFormat="false" ht="15" hidden="false" customHeight="false" outlineLevel="0" collapsed="false">
      <c r="A229" s="14" t="n">
        <v>46612</v>
      </c>
      <c r="B229" s="15" t="str">
        <f aca="false">INDEX(Reperes!$L$7:$L$18,MONTH($A229))</f>
        <v>aout</v>
      </c>
      <c r="C229" s="15" t="str">
        <f aca="false">INDEX(Reperes!$J$7:$J$13,WEEKDAY($A229,2))</f>
        <v>vendredi</v>
      </c>
      <c r="D229" s="15" t="n">
        <f aca="false">WEEKNUM($A229,21)</f>
        <v>32</v>
      </c>
      <c r="E229" s="15" t="str">
        <f aca="false">IFERROR(INDEX(Reperes!$B$7:$B$28,MATCH($A229,Reperes!$A$7:$A$28,0)),"")</f>
        <v/>
      </c>
      <c r="F229" s="15" t="str">
        <f aca="false">IF(SUMPRODUCT(((Reperes!$F$7:$F$28=Reperes!$B$2)+(Reperes!$F$7:$F$28="Toutes"))*(Reperes!$G$7:$G$28&lt;=$A229)*(Reperes!$H$7:$H$28&gt;=$A229))&gt;0,"Vacances","")</f>
        <v>Vacances</v>
      </c>
      <c r="G229" s="14" t="n">
        <f aca="false">IF(YEAR($A229-364)=2026,$A229-364,$A229-371)</f>
        <v>46248</v>
      </c>
      <c r="H229" s="15" t="str">
        <f aca="false">INDEX(Reperes!$J$7:$J$13,WEEKDAY($G229,2))</f>
        <v>vendredi</v>
      </c>
      <c r="I229" s="15" t="str">
        <f aca="false">IFERROR(INDEX(Reperes!$B$7:$B$28,MATCH($G229,Reperes!$A$7:$A$28,0)),"")</f>
        <v/>
      </c>
      <c r="J229" s="15" t="str">
        <f aca="false">IF(SUMPRODUCT(((Reperes!$F$7:$F$28=Reperes!$B$2)+(Reperes!$F$7:$F$28="Toutes"))*(Reperes!$G$7:$G$28&lt;=$G229)*(Reperes!$H$7:$H$28&gt;=$G229))&gt;0,"Vacances","")</f>
        <v>Vacances</v>
      </c>
      <c r="K229" s="16" t="str">
        <f aca="false">IF(AND(($E229&lt;&gt;"")=($I229&lt;&gt;""),$F229=$J229),"","Prudence : "&amp;IF(($E229&lt;&gt;"")&lt;&gt;($I229&lt;&gt;""),"statut ferie different. ","")&amp;IF($F229&lt;&gt;$J229,"statut vacances different.",""))</f>
        <v/>
      </c>
      <c r="L229" s="17"/>
      <c r="M229" s="18"/>
      <c r="N229" s="19" t="str">
        <f aca="false">IF(OR($L229="",$M229=""),"",$L229*$M229)</f>
        <v/>
      </c>
      <c r="O229" s="18"/>
      <c r="P229" s="20" t="str">
        <f aca="false">IF(OR($M229="",$O229=""),"",$O229/$M229-1)</f>
        <v/>
      </c>
    </row>
    <row r="230" customFormat="false" ht="15" hidden="false" customHeight="false" outlineLevel="0" collapsed="false">
      <c r="A230" s="21" t="n">
        <v>46613</v>
      </c>
      <c r="B230" s="22" t="str">
        <f aca="false">INDEX(Reperes!$L$7:$L$18,MONTH($A230))</f>
        <v>aout</v>
      </c>
      <c r="C230" s="22" t="str">
        <f aca="false">INDEX(Reperes!$J$7:$J$13,WEEKDAY($A230,2))</f>
        <v>samedi</v>
      </c>
      <c r="D230" s="22" t="n">
        <f aca="false">WEEKNUM($A230,21)</f>
        <v>32</v>
      </c>
      <c r="E230" s="22" t="str">
        <f aca="false">IFERROR(INDEX(Reperes!$B$7:$B$28,MATCH($A230,Reperes!$A$7:$A$28,0)),"")</f>
        <v/>
      </c>
      <c r="F230" s="22" t="str">
        <f aca="false">IF(SUMPRODUCT(((Reperes!$F$7:$F$28=Reperes!$B$2)+(Reperes!$F$7:$F$28="Toutes"))*(Reperes!$G$7:$G$28&lt;=$A230)*(Reperes!$H$7:$H$28&gt;=$A230))&gt;0,"Vacances","")</f>
        <v>Vacances</v>
      </c>
      <c r="G230" s="21" t="n">
        <f aca="false">IF(YEAR($A230-364)=2026,$A230-364,$A230-371)</f>
        <v>46249</v>
      </c>
      <c r="H230" s="22" t="str">
        <f aca="false">INDEX(Reperes!$J$7:$J$13,WEEKDAY($G230,2))</f>
        <v>samedi</v>
      </c>
      <c r="I230" s="22" t="str">
        <f aca="false">IFERROR(INDEX(Reperes!$B$7:$B$28,MATCH($G230,Reperes!$A$7:$A$28,0)),"")</f>
        <v>Assomption</v>
      </c>
      <c r="J230" s="22" t="str">
        <f aca="false">IF(SUMPRODUCT(((Reperes!$F$7:$F$28=Reperes!$B$2)+(Reperes!$F$7:$F$28="Toutes"))*(Reperes!$G$7:$G$28&lt;=$G230)*(Reperes!$H$7:$H$28&gt;=$G230))&gt;0,"Vacances","")</f>
        <v>Vacances</v>
      </c>
      <c r="K230" s="23" t="str">
        <f aca="false">IF(AND(($E230&lt;&gt;"")=($I230&lt;&gt;""),$F230=$J230),"","Prudence : "&amp;IF(($E230&lt;&gt;"")&lt;&gt;($I230&lt;&gt;""),"statut ferie different. ","")&amp;IF($F230&lt;&gt;$J230,"statut vacances different.",""))</f>
        <v>Prudence : statut ferie different. </v>
      </c>
      <c r="L230" s="17"/>
      <c r="M230" s="18"/>
      <c r="N230" s="19" t="str">
        <f aca="false">IF(OR($L230="",$M230=""),"",$L230*$M230)</f>
        <v/>
      </c>
      <c r="O230" s="18"/>
      <c r="P230" s="20" t="str">
        <f aca="false">IF(OR($M230="",$O230=""),"",$O230/$M230-1)</f>
        <v/>
      </c>
    </row>
    <row r="231" customFormat="false" ht="15" hidden="false" customHeight="false" outlineLevel="0" collapsed="false">
      <c r="A231" s="21" t="n">
        <v>46614</v>
      </c>
      <c r="B231" s="22" t="str">
        <f aca="false">INDEX(Reperes!$L$7:$L$18,MONTH($A231))</f>
        <v>aout</v>
      </c>
      <c r="C231" s="22" t="str">
        <f aca="false">INDEX(Reperes!$J$7:$J$13,WEEKDAY($A231,2))</f>
        <v>dimanche</v>
      </c>
      <c r="D231" s="22" t="n">
        <f aca="false">WEEKNUM($A231,21)</f>
        <v>32</v>
      </c>
      <c r="E231" s="22" t="str">
        <f aca="false">IFERROR(INDEX(Reperes!$B$7:$B$28,MATCH($A231,Reperes!$A$7:$A$28,0)),"")</f>
        <v>Assomption</v>
      </c>
      <c r="F231" s="22" t="str">
        <f aca="false">IF(SUMPRODUCT(((Reperes!$F$7:$F$28=Reperes!$B$2)+(Reperes!$F$7:$F$28="Toutes"))*(Reperes!$G$7:$G$28&lt;=$A231)*(Reperes!$H$7:$H$28&gt;=$A231))&gt;0,"Vacances","")</f>
        <v>Vacances</v>
      </c>
      <c r="G231" s="21" t="n">
        <f aca="false">IF(YEAR($A231-364)=2026,$A231-364,$A231-371)</f>
        <v>46250</v>
      </c>
      <c r="H231" s="22" t="str">
        <f aca="false">INDEX(Reperes!$J$7:$J$13,WEEKDAY($G231,2))</f>
        <v>dimanche</v>
      </c>
      <c r="I231" s="22" t="str">
        <f aca="false">IFERROR(INDEX(Reperes!$B$7:$B$28,MATCH($G231,Reperes!$A$7:$A$28,0)),"")</f>
        <v/>
      </c>
      <c r="J231" s="22" t="str">
        <f aca="false">IF(SUMPRODUCT(((Reperes!$F$7:$F$28=Reperes!$B$2)+(Reperes!$F$7:$F$28="Toutes"))*(Reperes!$G$7:$G$28&lt;=$G231)*(Reperes!$H$7:$H$28&gt;=$G231))&gt;0,"Vacances","")</f>
        <v>Vacances</v>
      </c>
      <c r="K231" s="23" t="str">
        <f aca="false">IF(AND(($E231&lt;&gt;"")=($I231&lt;&gt;""),$F231=$J231),"","Prudence : "&amp;IF(($E231&lt;&gt;"")&lt;&gt;($I231&lt;&gt;""),"statut ferie different. ","")&amp;IF($F231&lt;&gt;$J231,"statut vacances different.",""))</f>
        <v>Prudence : statut ferie different. </v>
      </c>
      <c r="L231" s="17"/>
      <c r="M231" s="18"/>
      <c r="N231" s="19" t="str">
        <f aca="false">IF(OR($L231="",$M231=""),"",$L231*$M231)</f>
        <v/>
      </c>
      <c r="O231" s="18"/>
      <c r="P231" s="20" t="str">
        <f aca="false">IF(OR($M231="",$O231=""),"",$O231/$M231-1)</f>
        <v/>
      </c>
    </row>
    <row r="232" customFormat="false" ht="15" hidden="false" customHeight="false" outlineLevel="0" collapsed="false">
      <c r="A232" s="14" t="n">
        <v>46615</v>
      </c>
      <c r="B232" s="15" t="str">
        <f aca="false">INDEX(Reperes!$L$7:$L$18,MONTH($A232))</f>
        <v>aout</v>
      </c>
      <c r="C232" s="15" t="str">
        <f aca="false">INDEX(Reperes!$J$7:$J$13,WEEKDAY($A232,2))</f>
        <v>lundi</v>
      </c>
      <c r="D232" s="15" t="n">
        <f aca="false">WEEKNUM($A232,21)</f>
        <v>33</v>
      </c>
      <c r="E232" s="15" t="str">
        <f aca="false">IFERROR(INDEX(Reperes!$B$7:$B$28,MATCH($A232,Reperes!$A$7:$A$28,0)),"")</f>
        <v/>
      </c>
      <c r="F232" s="15" t="str">
        <f aca="false">IF(SUMPRODUCT(((Reperes!$F$7:$F$28=Reperes!$B$2)+(Reperes!$F$7:$F$28="Toutes"))*(Reperes!$G$7:$G$28&lt;=$A232)*(Reperes!$H$7:$H$28&gt;=$A232))&gt;0,"Vacances","")</f>
        <v>Vacances</v>
      </c>
      <c r="G232" s="14" t="n">
        <f aca="false">IF(YEAR($A232-364)=2026,$A232-364,$A232-371)</f>
        <v>46251</v>
      </c>
      <c r="H232" s="15" t="str">
        <f aca="false">INDEX(Reperes!$J$7:$J$13,WEEKDAY($G232,2))</f>
        <v>lundi</v>
      </c>
      <c r="I232" s="15" t="str">
        <f aca="false">IFERROR(INDEX(Reperes!$B$7:$B$28,MATCH($G232,Reperes!$A$7:$A$28,0)),"")</f>
        <v/>
      </c>
      <c r="J232" s="15" t="str">
        <f aca="false">IF(SUMPRODUCT(((Reperes!$F$7:$F$28=Reperes!$B$2)+(Reperes!$F$7:$F$28="Toutes"))*(Reperes!$G$7:$G$28&lt;=$G232)*(Reperes!$H$7:$H$28&gt;=$G232))&gt;0,"Vacances","")</f>
        <v>Vacances</v>
      </c>
      <c r="K232" s="16" t="str">
        <f aca="false">IF(AND(($E232&lt;&gt;"")=($I232&lt;&gt;""),$F232=$J232),"","Prudence : "&amp;IF(($E232&lt;&gt;"")&lt;&gt;($I232&lt;&gt;""),"statut ferie different. ","")&amp;IF($F232&lt;&gt;$J232,"statut vacances different.",""))</f>
        <v/>
      </c>
      <c r="L232" s="17"/>
      <c r="M232" s="18"/>
      <c r="N232" s="19" t="str">
        <f aca="false">IF(OR($L232="",$M232=""),"",$L232*$M232)</f>
        <v/>
      </c>
      <c r="O232" s="18"/>
      <c r="P232" s="20" t="str">
        <f aca="false">IF(OR($M232="",$O232=""),"",$O232/$M232-1)</f>
        <v/>
      </c>
    </row>
    <row r="233" customFormat="false" ht="15" hidden="false" customHeight="false" outlineLevel="0" collapsed="false">
      <c r="A233" s="14" t="n">
        <v>46616</v>
      </c>
      <c r="B233" s="15" t="str">
        <f aca="false">INDEX(Reperes!$L$7:$L$18,MONTH($A233))</f>
        <v>aout</v>
      </c>
      <c r="C233" s="15" t="str">
        <f aca="false">INDEX(Reperes!$J$7:$J$13,WEEKDAY($A233,2))</f>
        <v>mardi</v>
      </c>
      <c r="D233" s="15" t="n">
        <f aca="false">WEEKNUM($A233,21)</f>
        <v>33</v>
      </c>
      <c r="E233" s="15" t="str">
        <f aca="false">IFERROR(INDEX(Reperes!$B$7:$B$28,MATCH($A233,Reperes!$A$7:$A$28,0)),"")</f>
        <v/>
      </c>
      <c r="F233" s="15" t="str">
        <f aca="false">IF(SUMPRODUCT(((Reperes!$F$7:$F$28=Reperes!$B$2)+(Reperes!$F$7:$F$28="Toutes"))*(Reperes!$G$7:$G$28&lt;=$A233)*(Reperes!$H$7:$H$28&gt;=$A233))&gt;0,"Vacances","")</f>
        <v>Vacances</v>
      </c>
      <c r="G233" s="14" t="n">
        <f aca="false">IF(YEAR($A233-364)=2026,$A233-364,$A233-371)</f>
        <v>46252</v>
      </c>
      <c r="H233" s="15" t="str">
        <f aca="false">INDEX(Reperes!$J$7:$J$13,WEEKDAY($G233,2))</f>
        <v>mardi</v>
      </c>
      <c r="I233" s="15" t="str">
        <f aca="false">IFERROR(INDEX(Reperes!$B$7:$B$28,MATCH($G233,Reperes!$A$7:$A$28,0)),"")</f>
        <v/>
      </c>
      <c r="J233" s="15" t="str">
        <f aca="false">IF(SUMPRODUCT(((Reperes!$F$7:$F$28=Reperes!$B$2)+(Reperes!$F$7:$F$28="Toutes"))*(Reperes!$G$7:$G$28&lt;=$G233)*(Reperes!$H$7:$H$28&gt;=$G233))&gt;0,"Vacances","")</f>
        <v>Vacances</v>
      </c>
      <c r="K233" s="16" t="str">
        <f aca="false">IF(AND(($E233&lt;&gt;"")=($I233&lt;&gt;""),$F233=$J233),"","Prudence : "&amp;IF(($E233&lt;&gt;"")&lt;&gt;($I233&lt;&gt;""),"statut ferie different. ","")&amp;IF($F233&lt;&gt;$J233,"statut vacances different.",""))</f>
        <v/>
      </c>
      <c r="L233" s="17"/>
      <c r="M233" s="18"/>
      <c r="N233" s="19" t="str">
        <f aca="false">IF(OR($L233="",$M233=""),"",$L233*$M233)</f>
        <v/>
      </c>
      <c r="O233" s="18"/>
      <c r="P233" s="20" t="str">
        <f aca="false">IF(OR($M233="",$O233=""),"",$O233/$M233-1)</f>
        <v/>
      </c>
    </row>
    <row r="234" customFormat="false" ht="15" hidden="false" customHeight="false" outlineLevel="0" collapsed="false">
      <c r="A234" s="14" t="n">
        <v>46617</v>
      </c>
      <c r="B234" s="15" t="str">
        <f aca="false">INDEX(Reperes!$L$7:$L$18,MONTH($A234))</f>
        <v>aout</v>
      </c>
      <c r="C234" s="15" t="str">
        <f aca="false">INDEX(Reperes!$J$7:$J$13,WEEKDAY($A234,2))</f>
        <v>mercredi</v>
      </c>
      <c r="D234" s="15" t="n">
        <f aca="false">WEEKNUM($A234,21)</f>
        <v>33</v>
      </c>
      <c r="E234" s="15" t="str">
        <f aca="false">IFERROR(INDEX(Reperes!$B$7:$B$28,MATCH($A234,Reperes!$A$7:$A$28,0)),"")</f>
        <v/>
      </c>
      <c r="F234" s="15" t="str">
        <f aca="false">IF(SUMPRODUCT(((Reperes!$F$7:$F$28=Reperes!$B$2)+(Reperes!$F$7:$F$28="Toutes"))*(Reperes!$G$7:$G$28&lt;=$A234)*(Reperes!$H$7:$H$28&gt;=$A234))&gt;0,"Vacances","")</f>
        <v>Vacances</v>
      </c>
      <c r="G234" s="14" t="n">
        <f aca="false">IF(YEAR($A234-364)=2026,$A234-364,$A234-371)</f>
        <v>46253</v>
      </c>
      <c r="H234" s="15" t="str">
        <f aca="false">INDEX(Reperes!$J$7:$J$13,WEEKDAY($G234,2))</f>
        <v>mercredi</v>
      </c>
      <c r="I234" s="15" t="str">
        <f aca="false">IFERROR(INDEX(Reperes!$B$7:$B$28,MATCH($G234,Reperes!$A$7:$A$28,0)),"")</f>
        <v/>
      </c>
      <c r="J234" s="15" t="str">
        <f aca="false">IF(SUMPRODUCT(((Reperes!$F$7:$F$28=Reperes!$B$2)+(Reperes!$F$7:$F$28="Toutes"))*(Reperes!$G$7:$G$28&lt;=$G234)*(Reperes!$H$7:$H$28&gt;=$G234))&gt;0,"Vacances","")</f>
        <v>Vacances</v>
      </c>
      <c r="K234" s="16" t="str">
        <f aca="false">IF(AND(($E234&lt;&gt;"")=($I234&lt;&gt;""),$F234=$J234),"","Prudence : "&amp;IF(($E234&lt;&gt;"")&lt;&gt;($I234&lt;&gt;""),"statut ferie different. ","")&amp;IF($F234&lt;&gt;$J234,"statut vacances different.",""))</f>
        <v/>
      </c>
      <c r="L234" s="17"/>
      <c r="M234" s="18"/>
      <c r="N234" s="19" t="str">
        <f aca="false">IF(OR($L234="",$M234=""),"",$L234*$M234)</f>
        <v/>
      </c>
      <c r="O234" s="18"/>
      <c r="P234" s="20" t="str">
        <f aca="false">IF(OR($M234="",$O234=""),"",$O234/$M234-1)</f>
        <v/>
      </c>
    </row>
    <row r="235" customFormat="false" ht="15" hidden="false" customHeight="false" outlineLevel="0" collapsed="false">
      <c r="A235" s="14" t="n">
        <v>46618</v>
      </c>
      <c r="B235" s="15" t="str">
        <f aca="false">INDEX(Reperes!$L$7:$L$18,MONTH($A235))</f>
        <v>aout</v>
      </c>
      <c r="C235" s="15" t="str">
        <f aca="false">INDEX(Reperes!$J$7:$J$13,WEEKDAY($A235,2))</f>
        <v>jeudi</v>
      </c>
      <c r="D235" s="15" t="n">
        <f aca="false">WEEKNUM($A235,21)</f>
        <v>33</v>
      </c>
      <c r="E235" s="15" t="str">
        <f aca="false">IFERROR(INDEX(Reperes!$B$7:$B$28,MATCH($A235,Reperes!$A$7:$A$28,0)),"")</f>
        <v/>
      </c>
      <c r="F235" s="15" t="str">
        <f aca="false">IF(SUMPRODUCT(((Reperes!$F$7:$F$28=Reperes!$B$2)+(Reperes!$F$7:$F$28="Toutes"))*(Reperes!$G$7:$G$28&lt;=$A235)*(Reperes!$H$7:$H$28&gt;=$A235))&gt;0,"Vacances","")</f>
        <v>Vacances</v>
      </c>
      <c r="G235" s="14" t="n">
        <f aca="false">IF(YEAR($A235-364)=2026,$A235-364,$A235-371)</f>
        <v>46254</v>
      </c>
      <c r="H235" s="15" t="str">
        <f aca="false">INDEX(Reperes!$J$7:$J$13,WEEKDAY($G235,2))</f>
        <v>jeudi</v>
      </c>
      <c r="I235" s="15" t="str">
        <f aca="false">IFERROR(INDEX(Reperes!$B$7:$B$28,MATCH($G235,Reperes!$A$7:$A$28,0)),"")</f>
        <v/>
      </c>
      <c r="J235" s="15" t="str">
        <f aca="false">IF(SUMPRODUCT(((Reperes!$F$7:$F$28=Reperes!$B$2)+(Reperes!$F$7:$F$28="Toutes"))*(Reperes!$G$7:$G$28&lt;=$G235)*(Reperes!$H$7:$H$28&gt;=$G235))&gt;0,"Vacances","")</f>
        <v>Vacances</v>
      </c>
      <c r="K235" s="16" t="str">
        <f aca="false">IF(AND(($E235&lt;&gt;"")=($I235&lt;&gt;""),$F235=$J235),"","Prudence : "&amp;IF(($E235&lt;&gt;"")&lt;&gt;($I235&lt;&gt;""),"statut ferie different. ","")&amp;IF($F235&lt;&gt;$J235,"statut vacances different.",""))</f>
        <v/>
      </c>
      <c r="L235" s="17"/>
      <c r="M235" s="18"/>
      <c r="N235" s="19" t="str">
        <f aca="false">IF(OR($L235="",$M235=""),"",$L235*$M235)</f>
        <v/>
      </c>
      <c r="O235" s="18"/>
      <c r="P235" s="20" t="str">
        <f aca="false">IF(OR($M235="",$O235=""),"",$O235/$M235-1)</f>
        <v/>
      </c>
    </row>
    <row r="236" customFormat="false" ht="15" hidden="false" customHeight="false" outlineLevel="0" collapsed="false">
      <c r="A236" s="14" t="n">
        <v>46619</v>
      </c>
      <c r="B236" s="15" t="str">
        <f aca="false">INDEX(Reperes!$L$7:$L$18,MONTH($A236))</f>
        <v>aout</v>
      </c>
      <c r="C236" s="15" t="str">
        <f aca="false">INDEX(Reperes!$J$7:$J$13,WEEKDAY($A236,2))</f>
        <v>vendredi</v>
      </c>
      <c r="D236" s="15" t="n">
        <f aca="false">WEEKNUM($A236,21)</f>
        <v>33</v>
      </c>
      <c r="E236" s="15" t="str">
        <f aca="false">IFERROR(INDEX(Reperes!$B$7:$B$28,MATCH($A236,Reperes!$A$7:$A$28,0)),"")</f>
        <v/>
      </c>
      <c r="F236" s="15" t="str">
        <f aca="false">IF(SUMPRODUCT(((Reperes!$F$7:$F$28=Reperes!$B$2)+(Reperes!$F$7:$F$28="Toutes"))*(Reperes!$G$7:$G$28&lt;=$A236)*(Reperes!$H$7:$H$28&gt;=$A236))&gt;0,"Vacances","")</f>
        <v>Vacances</v>
      </c>
      <c r="G236" s="14" t="n">
        <f aca="false">IF(YEAR($A236-364)=2026,$A236-364,$A236-371)</f>
        <v>46255</v>
      </c>
      <c r="H236" s="15" t="str">
        <f aca="false">INDEX(Reperes!$J$7:$J$13,WEEKDAY($G236,2))</f>
        <v>vendredi</v>
      </c>
      <c r="I236" s="15" t="str">
        <f aca="false">IFERROR(INDEX(Reperes!$B$7:$B$28,MATCH($G236,Reperes!$A$7:$A$28,0)),"")</f>
        <v/>
      </c>
      <c r="J236" s="15" t="str">
        <f aca="false">IF(SUMPRODUCT(((Reperes!$F$7:$F$28=Reperes!$B$2)+(Reperes!$F$7:$F$28="Toutes"))*(Reperes!$G$7:$G$28&lt;=$G236)*(Reperes!$H$7:$H$28&gt;=$G236))&gt;0,"Vacances","")</f>
        <v>Vacances</v>
      </c>
      <c r="K236" s="16" t="str">
        <f aca="false">IF(AND(($E236&lt;&gt;"")=($I236&lt;&gt;""),$F236=$J236),"","Prudence : "&amp;IF(($E236&lt;&gt;"")&lt;&gt;($I236&lt;&gt;""),"statut ferie different. ","")&amp;IF($F236&lt;&gt;$J236,"statut vacances different.",""))</f>
        <v/>
      </c>
      <c r="L236" s="17"/>
      <c r="M236" s="18"/>
      <c r="N236" s="19" t="str">
        <f aca="false">IF(OR($L236="",$M236=""),"",$L236*$M236)</f>
        <v/>
      </c>
      <c r="O236" s="18"/>
      <c r="P236" s="20" t="str">
        <f aca="false">IF(OR($M236="",$O236=""),"",$O236/$M236-1)</f>
        <v/>
      </c>
    </row>
    <row r="237" customFormat="false" ht="15" hidden="false" customHeight="false" outlineLevel="0" collapsed="false">
      <c r="A237" s="21" t="n">
        <v>46620</v>
      </c>
      <c r="B237" s="22" t="str">
        <f aca="false">INDEX(Reperes!$L$7:$L$18,MONTH($A237))</f>
        <v>aout</v>
      </c>
      <c r="C237" s="22" t="str">
        <f aca="false">INDEX(Reperes!$J$7:$J$13,WEEKDAY($A237,2))</f>
        <v>samedi</v>
      </c>
      <c r="D237" s="22" t="n">
        <f aca="false">WEEKNUM($A237,21)</f>
        <v>33</v>
      </c>
      <c r="E237" s="22" t="str">
        <f aca="false">IFERROR(INDEX(Reperes!$B$7:$B$28,MATCH($A237,Reperes!$A$7:$A$28,0)),"")</f>
        <v/>
      </c>
      <c r="F237" s="22" t="str">
        <f aca="false">IF(SUMPRODUCT(((Reperes!$F$7:$F$28=Reperes!$B$2)+(Reperes!$F$7:$F$28="Toutes"))*(Reperes!$G$7:$G$28&lt;=$A237)*(Reperes!$H$7:$H$28&gt;=$A237))&gt;0,"Vacances","")</f>
        <v>Vacances</v>
      </c>
      <c r="G237" s="21" t="n">
        <f aca="false">IF(YEAR($A237-364)=2026,$A237-364,$A237-371)</f>
        <v>46256</v>
      </c>
      <c r="H237" s="22" t="str">
        <f aca="false">INDEX(Reperes!$J$7:$J$13,WEEKDAY($G237,2))</f>
        <v>samedi</v>
      </c>
      <c r="I237" s="22" t="str">
        <f aca="false">IFERROR(INDEX(Reperes!$B$7:$B$28,MATCH($G237,Reperes!$A$7:$A$28,0)),"")</f>
        <v/>
      </c>
      <c r="J237" s="22" t="str">
        <f aca="false">IF(SUMPRODUCT(((Reperes!$F$7:$F$28=Reperes!$B$2)+(Reperes!$F$7:$F$28="Toutes"))*(Reperes!$G$7:$G$28&lt;=$G237)*(Reperes!$H$7:$H$28&gt;=$G237))&gt;0,"Vacances","")</f>
        <v>Vacances</v>
      </c>
      <c r="K237" s="23" t="str">
        <f aca="false">IF(AND(($E237&lt;&gt;"")=($I237&lt;&gt;""),$F237=$J237),"","Prudence : "&amp;IF(($E237&lt;&gt;"")&lt;&gt;($I237&lt;&gt;""),"statut ferie different. ","")&amp;IF($F237&lt;&gt;$J237,"statut vacances different.",""))</f>
        <v/>
      </c>
      <c r="L237" s="17"/>
      <c r="M237" s="18"/>
      <c r="N237" s="19" t="str">
        <f aca="false">IF(OR($L237="",$M237=""),"",$L237*$M237)</f>
        <v/>
      </c>
      <c r="O237" s="18"/>
      <c r="P237" s="20" t="str">
        <f aca="false">IF(OR($M237="",$O237=""),"",$O237/$M237-1)</f>
        <v/>
      </c>
    </row>
    <row r="238" customFormat="false" ht="15" hidden="false" customHeight="false" outlineLevel="0" collapsed="false">
      <c r="A238" s="21" t="n">
        <v>46621</v>
      </c>
      <c r="B238" s="22" t="str">
        <f aca="false">INDEX(Reperes!$L$7:$L$18,MONTH($A238))</f>
        <v>aout</v>
      </c>
      <c r="C238" s="22" t="str">
        <f aca="false">INDEX(Reperes!$J$7:$J$13,WEEKDAY($A238,2))</f>
        <v>dimanche</v>
      </c>
      <c r="D238" s="22" t="n">
        <f aca="false">WEEKNUM($A238,21)</f>
        <v>33</v>
      </c>
      <c r="E238" s="22" t="str">
        <f aca="false">IFERROR(INDEX(Reperes!$B$7:$B$28,MATCH($A238,Reperes!$A$7:$A$28,0)),"")</f>
        <v/>
      </c>
      <c r="F238" s="22" t="str">
        <f aca="false">IF(SUMPRODUCT(((Reperes!$F$7:$F$28=Reperes!$B$2)+(Reperes!$F$7:$F$28="Toutes"))*(Reperes!$G$7:$G$28&lt;=$A238)*(Reperes!$H$7:$H$28&gt;=$A238))&gt;0,"Vacances","")</f>
        <v>Vacances</v>
      </c>
      <c r="G238" s="21" t="n">
        <f aca="false">IF(YEAR($A238-364)=2026,$A238-364,$A238-371)</f>
        <v>46257</v>
      </c>
      <c r="H238" s="22" t="str">
        <f aca="false">INDEX(Reperes!$J$7:$J$13,WEEKDAY($G238,2))</f>
        <v>dimanche</v>
      </c>
      <c r="I238" s="22" t="str">
        <f aca="false">IFERROR(INDEX(Reperes!$B$7:$B$28,MATCH($G238,Reperes!$A$7:$A$28,0)),"")</f>
        <v/>
      </c>
      <c r="J238" s="22" t="str">
        <f aca="false">IF(SUMPRODUCT(((Reperes!$F$7:$F$28=Reperes!$B$2)+(Reperes!$F$7:$F$28="Toutes"))*(Reperes!$G$7:$G$28&lt;=$G238)*(Reperes!$H$7:$H$28&gt;=$G238))&gt;0,"Vacances","")</f>
        <v>Vacances</v>
      </c>
      <c r="K238" s="23" t="str">
        <f aca="false">IF(AND(($E238&lt;&gt;"")=($I238&lt;&gt;""),$F238=$J238),"","Prudence : "&amp;IF(($E238&lt;&gt;"")&lt;&gt;($I238&lt;&gt;""),"statut ferie different. ","")&amp;IF($F238&lt;&gt;$J238,"statut vacances different.",""))</f>
        <v/>
      </c>
      <c r="L238" s="17"/>
      <c r="M238" s="18"/>
      <c r="N238" s="19" t="str">
        <f aca="false">IF(OR($L238="",$M238=""),"",$L238*$M238)</f>
        <v/>
      </c>
      <c r="O238" s="18"/>
      <c r="P238" s="20" t="str">
        <f aca="false">IF(OR($M238="",$O238=""),"",$O238/$M238-1)</f>
        <v/>
      </c>
    </row>
    <row r="239" customFormat="false" ht="15" hidden="false" customHeight="false" outlineLevel="0" collapsed="false">
      <c r="A239" s="14" t="n">
        <v>46622</v>
      </c>
      <c r="B239" s="15" t="str">
        <f aca="false">INDEX(Reperes!$L$7:$L$18,MONTH($A239))</f>
        <v>aout</v>
      </c>
      <c r="C239" s="15" t="str">
        <f aca="false">INDEX(Reperes!$J$7:$J$13,WEEKDAY($A239,2))</f>
        <v>lundi</v>
      </c>
      <c r="D239" s="15" t="n">
        <f aca="false">WEEKNUM($A239,21)</f>
        <v>34</v>
      </c>
      <c r="E239" s="15" t="str">
        <f aca="false">IFERROR(INDEX(Reperes!$B$7:$B$28,MATCH($A239,Reperes!$A$7:$A$28,0)),"")</f>
        <v/>
      </c>
      <c r="F239" s="15" t="str">
        <f aca="false">IF(SUMPRODUCT(((Reperes!$F$7:$F$28=Reperes!$B$2)+(Reperes!$F$7:$F$28="Toutes"))*(Reperes!$G$7:$G$28&lt;=$A239)*(Reperes!$H$7:$H$28&gt;=$A239))&gt;0,"Vacances","")</f>
        <v>Vacances</v>
      </c>
      <c r="G239" s="14" t="n">
        <f aca="false">IF(YEAR($A239-364)=2026,$A239-364,$A239-371)</f>
        <v>46258</v>
      </c>
      <c r="H239" s="15" t="str">
        <f aca="false">INDEX(Reperes!$J$7:$J$13,WEEKDAY($G239,2))</f>
        <v>lundi</v>
      </c>
      <c r="I239" s="15" t="str">
        <f aca="false">IFERROR(INDEX(Reperes!$B$7:$B$28,MATCH($G239,Reperes!$A$7:$A$28,0)),"")</f>
        <v/>
      </c>
      <c r="J239" s="15" t="str">
        <f aca="false">IF(SUMPRODUCT(((Reperes!$F$7:$F$28=Reperes!$B$2)+(Reperes!$F$7:$F$28="Toutes"))*(Reperes!$G$7:$G$28&lt;=$G239)*(Reperes!$H$7:$H$28&gt;=$G239))&gt;0,"Vacances","")</f>
        <v>Vacances</v>
      </c>
      <c r="K239" s="16" t="str">
        <f aca="false">IF(AND(($E239&lt;&gt;"")=($I239&lt;&gt;""),$F239=$J239),"","Prudence : "&amp;IF(($E239&lt;&gt;"")&lt;&gt;($I239&lt;&gt;""),"statut ferie different. ","")&amp;IF($F239&lt;&gt;$J239,"statut vacances different.",""))</f>
        <v/>
      </c>
      <c r="L239" s="17"/>
      <c r="M239" s="18"/>
      <c r="N239" s="19" t="str">
        <f aca="false">IF(OR($L239="",$M239=""),"",$L239*$M239)</f>
        <v/>
      </c>
      <c r="O239" s="18"/>
      <c r="P239" s="20" t="str">
        <f aca="false">IF(OR($M239="",$O239=""),"",$O239/$M239-1)</f>
        <v/>
      </c>
    </row>
    <row r="240" customFormat="false" ht="15" hidden="false" customHeight="false" outlineLevel="0" collapsed="false">
      <c r="A240" s="14" t="n">
        <v>46623</v>
      </c>
      <c r="B240" s="15" t="str">
        <f aca="false">INDEX(Reperes!$L$7:$L$18,MONTH($A240))</f>
        <v>aout</v>
      </c>
      <c r="C240" s="15" t="str">
        <f aca="false">INDEX(Reperes!$J$7:$J$13,WEEKDAY($A240,2))</f>
        <v>mardi</v>
      </c>
      <c r="D240" s="15" t="n">
        <f aca="false">WEEKNUM($A240,21)</f>
        <v>34</v>
      </c>
      <c r="E240" s="15" t="str">
        <f aca="false">IFERROR(INDEX(Reperes!$B$7:$B$28,MATCH($A240,Reperes!$A$7:$A$28,0)),"")</f>
        <v/>
      </c>
      <c r="F240" s="15" t="str">
        <f aca="false">IF(SUMPRODUCT(((Reperes!$F$7:$F$28=Reperes!$B$2)+(Reperes!$F$7:$F$28="Toutes"))*(Reperes!$G$7:$G$28&lt;=$A240)*(Reperes!$H$7:$H$28&gt;=$A240))&gt;0,"Vacances","")</f>
        <v>Vacances</v>
      </c>
      <c r="G240" s="14" t="n">
        <f aca="false">IF(YEAR($A240-364)=2026,$A240-364,$A240-371)</f>
        <v>46259</v>
      </c>
      <c r="H240" s="15" t="str">
        <f aca="false">INDEX(Reperes!$J$7:$J$13,WEEKDAY($G240,2))</f>
        <v>mardi</v>
      </c>
      <c r="I240" s="15" t="str">
        <f aca="false">IFERROR(INDEX(Reperes!$B$7:$B$28,MATCH($G240,Reperes!$A$7:$A$28,0)),"")</f>
        <v/>
      </c>
      <c r="J240" s="15" t="str">
        <f aca="false">IF(SUMPRODUCT(((Reperes!$F$7:$F$28=Reperes!$B$2)+(Reperes!$F$7:$F$28="Toutes"))*(Reperes!$G$7:$G$28&lt;=$G240)*(Reperes!$H$7:$H$28&gt;=$G240))&gt;0,"Vacances","")</f>
        <v>Vacances</v>
      </c>
      <c r="K240" s="16" t="str">
        <f aca="false">IF(AND(($E240&lt;&gt;"")=($I240&lt;&gt;""),$F240=$J240),"","Prudence : "&amp;IF(($E240&lt;&gt;"")&lt;&gt;($I240&lt;&gt;""),"statut ferie different. ","")&amp;IF($F240&lt;&gt;$J240,"statut vacances different.",""))</f>
        <v/>
      </c>
      <c r="L240" s="17"/>
      <c r="M240" s="18"/>
      <c r="N240" s="19" t="str">
        <f aca="false">IF(OR($L240="",$M240=""),"",$L240*$M240)</f>
        <v/>
      </c>
      <c r="O240" s="18"/>
      <c r="P240" s="20" t="str">
        <f aca="false">IF(OR($M240="",$O240=""),"",$O240/$M240-1)</f>
        <v/>
      </c>
    </row>
    <row r="241" customFormat="false" ht="15" hidden="false" customHeight="false" outlineLevel="0" collapsed="false">
      <c r="A241" s="14" t="n">
        <v>46624</v>
      </c>
      <c r="B241" s="15" t="str">
        <f aca="false">INDEX(Reperes!$L$7:$L$18,MONTH($A241))</f>
        <v>aout</v>
      </c>
      <c r="C241" s="15" t="str">
        <f aca="false">INDEX(Reperes!$J$7:$J$13,WEEKDAY($A241,2))</f>
        <v>mercredi</v>
      </c>
      <c r="D241" s="15" t="n">
        <f aca="false">WEEKNUM($A241,21)</f>
        <v>34</v>
      </c>
      <c r="E241" s="15" t="str">
        <f aca="false">IFERROR(INDEX(Reperes!$B$7:$B$28,MATCH($A241,Reperes!$A$7:$A$28,0)),"")</f>
        <v/>
      </c>
      <c r="F241" s="15" t="str">
        <f aca="false">IF(SUMPRODUCT(((Reperes!$F$7:$F$28=Reperes!$B$2)+(Reperes!$F$7:$F$28="Toutes"))*(Reperes!$G$7:$G$28&lt;=$A241)*(Reperes!$H$7:$H$28&gt;=$A241))&gt;0,"Vacances","")</f>
        <v>Vacances</v>
      </c>
      <c r="G241" s="14" t="n">
        <f aca="false">IF(YEAR($A241-364)=2026,$A241-364,$A241-371)</f>
        <v>46260</v>
      </c>
      <c r="H241" s="15" t="str">
        <f aca="false">INDEX(Reperes!$J$7:$J$13,WEEKDAY($G241,2))</f>
        <v>mercredi</v>
      </c>
      <c r="I241" s="15" t="str">
        <f aca="false">IFERROR(INDEX(Reperes!$B$7:$B$28,MATCH($G241,Reperes!$A$7:$A$28,0)),"")</f>
        <v/>
      </c>
      <c r="J241" s="15" t="str">
        <f aca="false">IF(SUMPRODUCT(((Reperes!$F$7:$F$28=Reperes!$B$2)+(Reperes!$F$7:$F$28="Toutes"))*(Reperes!$G$7:$G$28&lt;=$G241)*(Reperes!$H$7:$H$28&gt;=$G241))&gt;0,"Vacances","")</f>
        <v>Vacances</v>
      </c>
      <c r="K241" s="16" t="str">
        <f aca="false">IF(AND(($E241&lt;&gt;"")=($I241&lt;&gt;""),$F241=$J241),"","Prudence : "&amp;IF(($E241&lt;&gt;"")&lt;&gt;($I241&lt;&gt;""),"statut ferie different. ","")&amp;IF($F241&lt;&gt;$J241,"statut vacances different.",""))</f>
        <v/>
      </c>
      <c r="L241" s="17"/>
      <c r="M241" s="18"/>
      <c r="N241" s="19" t="str">
        <f aca="false">IF(OR($L241="",$M241=""),"",$L241*$M241)</f>
        <v/>
      </c>
      <c r="O241" s="18"/>
      <c r="P241" s="20" t="str">
        <f aca="false">IF(OR($M241="",$O241=""),"",$O241/$M241-1)</f>
        <v/>
      </c>
    </row>
    <row r="242" customFormat="false" ht="15" hidden="false" customHeight="false" outlineLevel="0" collapsed="false">
      <c r="A242" s="14" t="n">
        <v>46625</v>
      </c>
      <c r="B242" s="15" t="str">
        <f aca="false">INDEX(Reperes!$L$7:$L$18,MONTH($A242))</f>
        <v>aout</v>
      </c>
      <c r="C242" s="15" t="str">
        <f aca="false">INDEX(Reperes!$J$7:$J$13,WEEKDAY($A242,2))</f>
        <v>jeudi</v>
      </c>
      <c r="D242" s="15" t="n">
        <f aca="false">WEEKNUM($A242,21)</f>
        <v>34</v>
      </c>
      <c r="E242" s="15" t="str">
        <f aca="false">IFERROR(INDEX(Reperes!$B$7:$B$28,MATCH($A242,Reperes!$A$7:$A$28,0)),"")</f>
        <v/>
      </c>
      <c r="F242" s="15" t="str">
        <f aca="false">IF(SUMPRODUCT(((Reperes!$F$7:$F$28=Reperes!$B$2)+(Reperes!$F$7:$F$28="Toutes"))*(Reperes!$G$7:$G$28&lt;=$A242)*(Reperes!$H$7:$H$28&gt;=$A242))&gt;0,"Vacances","")</f>
        <v>Vacances</v>
      </c>
      <c r="G242" s="14" t="n">
        <f aca="false">IF(YEAR($A242-364)=2026,$A242-364,$A242-371)</f>
        <v>46261</v>
      </c>
      <c r="H242" s="15" t="str">
        <f aca="false">INDEX(Reperes!$J$7:$J$13,WEEKDAY($G242,2))</f>
        <v>jeudi</v>
      </c>
      <c r="I242" s="15" t="str">
        <f aca="false">IFERROR(INDEX(Reperes!$B$7:$B$28,MATCH($G242,Reperes!$A$7:$A$28,0)),"")</f>
        <v/>
      </c>
      <c r="J242" s="15" t="str">
        <f aca="false">IF(SUMPRODUCT(((Reperes!$F$7:$F$28=Reperes!$B$2)+(Reperes!$F$7:$F$28="Toutes"))*(Reperes!$G$7:$G$28&lt;=$G242)*(Reperes!$H$7:$H$28&gt;=$G242))&gt;0,"Vacances","")</f>
        <v>Vacances</v>
      </c>
      <c r="K242" s="16" t="str">
        <f aca="false">IF(AND(($E242&lt;&gt;"")=($I242&lt;&gt;""),$F242=$J242),"","Prudence : "&amp;IF(($E242&lt;&gt;"")&lt;&gt;($I242&lt;&gt;""),"statut ferie different. ","")&amp;IF($F242&lt;&gt;$J242,"statut vacances different.",""))</f>
        <v/>
      </c>
      <c r="L242" s="17"/>
      <c r="M242" s="18"/>
      <c r="N242" s="19" t="str">
        <f aca="false">IF(OR($L242="",$M242=""),"",$L242*$M242)</f>
        <v/>
      </c>
      <c r="O242" s="18"/>
      <c r="P242" s="20" t="str">
        <f aca="false">IF(OR($M242="",$O242=""),"",$O242/$M242-1)</f>
        <v/>
      </c>
    </row>
    <row r="243" customFormat="false" ht="15" hidden="false" customHeight="false" outlineLevel="0" collapsed="false">
      <c r="A243" s="14" t="n">
        <v>46626</v>
      </c>
      <c r="B243" s="15" t="str">
        <f aca="false">INDEX(Reperes!$L$7:$L$18,MONTH($A243))</f>
        <v>aout</v>
      </c>
      <c r="C243" s="15" t="str">
        <f aca="false">INDEX(Reperes!$J$7:$J$13,WEEKDAY($A243,2))</f>
        <v>vendredi</v>
      </c>
      <c r="D243" s="15" t="n">
        <f aca="false">WEEKNUM($A243,21)</f>
        <v>34</v>
      </c>
      <c r="E243" s="15" t="str">
        <f aca="false">IFERROR(INDEX(Reperes!$B$7:$B$28,MATCH($A243,Reperes!$A$7:$A$28,0)),"")</f>
        <v/>
      </c>
      <c r="F243" s="15" t="str">
        <f aca="false">IF(SUMPRODUCT(((Reperes!$F$7:$F$28=Reperes!$B$2)+(Reperes!$F$7:$F$28="Toutes"))*(Reperes!$G$7:$G$28&lt;=$A243)*(Reperes!$H$7:$H$28&gt;=$A243))&gt;0,"Vacances","")</f>
        <v>Vacances</v>
      </c>
      <c r="G243" s="14" t="n">
        <f aca="false">IF(YEAR($A243-364)=2026,$A243-364,$A243-371)</f>
        <v>46262</v>
      </c>
      <c r="H243" s="15" t="str">
        <f aca="false">INDEX(Reperes!$J$7:$J$13,WEEKDAY($G243,2))</f>
        <v>vendredi</v>
      </c>
      <c r="I243" s="15" t="str">
        <f aca="false">IFERROR(INDEX(Reperes!$B$7:$B$28,MATCH($G243,Reperes!$A$7:$A$28,0)),"")</f>
        <v/>
      </c>
      <c r="J243" s="15" t="str">
        <f aca="false">IF(SUMPRODUCT(((Reperes!$F$7:$F$28=Reperes!$B$2)+(Reperes!$F$7:$F$28="Toutes"))*(Reperes!$G$7:$G$28&lt;=$G243)*(Reperes!$H$7:$H$28&gt;=$G243))&gt;0,"Vacances","")</f>
        <v>Vacances</v>
      </c>
      <c r="K243" s="16" t="str">
        <f aca="false">IF(AND(($E243&lt;&gt;"")=($I243&lt;&gt;""),$F243=$J243),"","Prudence : "&amp;IF(($E243&lt;&gt;"")&lt;&gt;($I243&lt;&gt;""),"statut ferie different. ","")&amp;IF($F243&lt;&gt;$J243,"statut vacances different.",""))</f>
        <v/>
      </c>
      <c r="L243" s="17"/>
      <c r="M243" s="18"/>
      <c r="N243" s="19" t="str">
        <f aca="false">IF(OR($L243="",$M243=""),"",$L243*$M243)</f>
        <v/>
      </c>
      <c r="O243" s="18"/>
      <c r="P243" s="20" t="str">
        <f aca="false">IF(OR($M243="",$O243=""),"",$O243/$M243-1)</f>
        <v/>
      </c>
    </row>
    <row r="244" customFormat="false" ht="15" hidden="false" customHeight="false" outlineLevel="0" collapsed="false">
      <c r="A244" s="21" t="n">
        <v>46627</v>
      </c>
      <c r="B244" s="22" t="str">
        <f aca="false">INDEX(Reperes!$L$7:$L$18,MONTH($A244))</f>
        <v>aout</v>
      </c>
      <c r="C244" s="22" t="str">
        <f aca="false">INDEX(Reperes!$J$7:$J$13,WEEKDAY($A244,2))</f>
        <v>samedi</v>
      </c>
      <c r="D244" s="22" t="n">
        <f aca="false">WEEKNUM($A244,21)</f>
        <v>34</v>
      </c>
      <c r="E244" s="22" t="str">
        <f aca="false">IFERROR(INDEX(Reperes!$B$7:$B$28,MATCH($A244,Reperes!$A$7:$A$28,0)),"")</f>
        <v/>
      </c>
      <c r="F244" s="22" t="str">
        <f aca="false">IF(SUMPRODUCT(((Reperes!$F$7:$F$28=Reperes!$B$2)+(Reperes!$F$7:$F$28="Toutes"))*(Reperes!$G$7:$G$28&lt;=$A244)*(Reperes!$H$7:$H$28&gt;=$A244))&gt;0,"Vacances","")</f>
        <v>Vacances</v>
      </c>
      <c r="G244" s="21" t="n">
        <f aca="false">IF(YEAR($A244-364)=2026,$A244-364,$A244-371)</f>
        <v>46263</v>
      </c>
      <c r="H244" s="22" t="str">
        <f aca="false">INDEX(Reperes!$J$7:$J$13,WEEKDAY($G244,2))</f>
        <v>samedi</v>
      </c>
      <c r="I244" s="22" t="str">
        <f aca="false">IFERROR(INDEX(Reperes!$B$7:$B$28,MATCH($G244,Reperes!$A$7:$A$28,0)),"")</f>
        <v/>
      </c>
      <c r="J244" s="22" t="str">
        <f aca="false">IF(SUMPRODUCT(((Reperes!$F$7:$F$28=Reperes!$B$2)+(Reperes!$F$7:$F$28="Toutes"))*(Reperes!$G$7:$G$28&lt;=$G244)*(Reperes!$H$7:$H$28&gt;=$G244))&gt;0,"Vacances","")</f>
        <v>Vacances</v>
      </c>
      <c r="K244" s="23" t="str">
        <f aca="false">IF(AND(($E244&lt;&gt;"")=($I244&lt;&gt;""),$F244=$J244),"","Prudence : "&amp;IF(($E244&lt;&gt;"")&lt;&gt;($I244&lt;&gt;""),"statut ferie different. ","")&amp;IF($F244&lt;&gt;$J244,"statut vacances different.",""))</f>
        <v/>
      </c>
      <c r="L244" s="17"/>
      <c r="M244" s="18"/>
      <c r="N244" s="19" t="str">
        <f aca="false">IF(OR($L244="",$M244=""),"",$L244*$M244)</f>
        <v/>
      </c>
      <c r="O244" s="18"/>
      <c r="P244" s="20" t="str">
        <f aca="false">IF(OR($M244="",$O244=""),"",$O244/$M244-1)</f>
        <v/>
      </c>
    </row>
    <row r="245" customFormat="false" ht="15" hidden="false" customHeight="false" outlineLevel="0" collapsed="false">
      <c r="A245" s="21" t="n">
        <v>46628</v>
      </c>
      <c r="B245" s="22" t="str">
        <f aca="false">INDEX(Reperes!$L$7:$L$18,MONTH($A245))</f>
        <v>aout</v>
      </c>
      <c r="C245" s="22" t="str">
        <f aca="false">INDEX(Reperes!$J$7:$J$13,WEEKDAY($A245,2))</f>
        <v>dimanche</v>
      </c>
      <c r="D245" s="22" t="n">
        <f aca="false">WEEKNUM($A245,21)</f>
        <v>34</v>
      </c>
      <c r="E245" s="22" t="str">
        <f aca="false">IFERROR(INDEX(Reperes!$B$7:$B$28,MATCH($A245,Reperes!$A$7:$A$28,0)),"")</f>
        <v/>
      </c>
      <c r="F245" s="22" t="str">
        <f aca="false">IF(SUMPRODUCT(((Reperes!$F$7:$F$28=Reperes!$B$2)+(Reperes!$F$7:$F$28="Toutes"))*(Reperes!$G$7:$G$28&lt;=$A245)*(Reperes!$H$7:$H$28&gt;=$A245))&gt;0,"Vacances","")</f>
        <v>Vacances</v>
      </c>
      <c r="G245" s="21" t="n">
        <f aca="false">IF(YEAR($A245-364)=2026,$A245-364,$A245-371)</f>
        <v>46264</v>
      </c>
      <c r="H245" s="22" t="str">
        <f aca="false">INDEX(Reperes!$J$7:$J$13,WEEKDAY($G245,2))</f>
        <v>dimanche</v>
      </c>
      <c r="I245" s="22" t="str">
        <f aca="false">IFERROR(INDEX(Reperes!$B$7:$B$28,MATCH($G245,Reperes!$A$7:$A$28,0)),"")</f>
        <v/>
      </c>
      <c r="J245" s="22" t="str">
        <f aca="false">IF(SUMPRODUCT(((Reperes!$F$7:$F$28=Reperes!$B$2)+(Reperes!$F$7:$F$28="Toutes"))*(Reperes!$G$7:$G$28&lt;=$G245)*(Reperes!$H$7:$H$28&gt;=$G245))&gt;0,"Vacances","")</f>
        <v>Vacances</v>
      </c>
      <c r="K245" s="23" t="str">
        <f aca="false">IF(AND(($E245&lt;&gt;"")=($I245&lt;&gt;""),$F245=$J245),"","Prudence : "&amp;IF(($E245&lt;&gt;"")&lt;&gt;($I245&lt;&gt;""),"statut ferie different. ","")&amp;IF($F245&lt;&gt;$J245,"statut vacances different.",""))</f>
        <v/>
      </c>
      <c r="L245" s="17"/>
      <c r="M245" s="18"/>
      <c r="N245" s="19" t="str">
        <f aca="false">IF(OR($L245="",$M245=""),"",$L245*$M245)</f>
        <v/>
      </c>
      <c r="O245" s="18"/>
      <c r="P245" s="20" t="str">
        <f aca="false">IF(OR($M245="",$O245=""),"",$O245/$M245-1)</f>
        <v/>
      </c>
    </row>
    <row r="246" customFormat="false" ht="15" hidden="false" customHeight="false" outlineLevel="0" collapsed="false">
      <c r="A246" s="14" t="n">
        <v>46629</v>
      </c>
      <c r="B246" s="15" t="str">
        <f aca="false">INDEX(Reperes!$L$7:$L$18,MONTH($A246))</f>
        <v>aout</v>
      </c>
      <c r="C246" s="15" t="str">
        <f aca="false">INDEX(Reperes!$J$7:$J$13,WEEKDAY($A246,2))</f>
        <v>lundi</v>
      </c>
      <c r="D246" s="15" t="n">
        <f aca="false">WEEKNUM($A246,21)</f>
        <v>35</v>
      </c>
      <c r="E246" s="15" t="str">
        <f aca="false">IFERROR(INDEX(Reperes!$B$7:$B$28,MATCH($A246,Reperes!$A$7:$A$28,0)),"")</f>
        <v/>
      </c>
      <c r="F246" s="15" t="str">
        <f aca="false">IF(SUMPRODUCT(((Reperes!$F$7:$F$28=Reperes!$B$2)+(Reperes!$F$7:$F$28="Toutes"))*(Reperes!$G$7:$G$28&lt;=$A246)*(Reperes!$H$7:$H$28&gt;=$A246))&gt;0,"Vacances","")</f>
        <v>Vacances</v>
      </c>
      <c r="G246" s="14" t="n">
        <f aca="false">IF(YEAR($A246-364)=2026,$A246-364,$A246-371)</f>
        <v>46265</v>
      </c>
      <c r="H246" s="15" t="str">
        <f aca="false">INDEX(Reperes!$J$7:$J$13,WEEKDAY($G246,2))</f>
        <v>lundi</v>
      </c>
      <c r="I246" s="15" t="str">
        <f aca="false">IFERROR(INDEX(Reperes!$B$7:$B$28,MATCH($G246,Reperes!$A$7:$A$28,0)),"")</f>
        <v/>
      </c>
      <c r="J246" s="15" t="str">
        <f aca="false">IF(SUMPRODUCT(((Reperes!$F$7:$F$28=Reperes!$B$2)+(Reperes!$F$7:$F$28="Toutes"))*(Reperes!$G$7:$G$28&lt;=$G246)*(Reperes!$H$7:$H$28&gt;=$G246))&gt;0,"Vacances","")</f>
        <v>Vacances</v>
      </c>
      <c r="K246" s="16" t="str">
        <f aca="false">IF(AND(($E246&lt;&gt;"")=($I246&lt;&gt;""),$F246=$J246),"","Prudence : "&amp;IF(($E246&lt;&gt;"")&lt;&gt;($I246&lt;&gt;""),"statut ferie different. ","")&amp;IF($F246&lt;&gt;$J246,"statut vacances different.",""))</f>
        <v/>
      </c>
      <c r="L246" s="17"/>
      <c r="M246" s="18"/>
      <c r="N246" s="19" t="str">
        <f aca="false">IF(OR($L246="",$M246=""),"",$L246*$M246)</f>
        <v/>
      </c>
      <c r="O246" s="18"/>
      <c r="P246" s="20" t="str">
        <f aca="false">IF(OR($M246="",$O246=""),"",$O246/$M246-1)</f>
        <v/>
      </c>
    </row>
    <row r="247" customFormat="false" ht="15" hidden="false" customHeight="false" outlineLevel="0" collapsed="false">
      <c r="A247" s="14" t="n">
        <v>46630</v>
      </c>
      <c r="B247" s="15" t="str">
        <f aca="false">INDEX(Reperes!$L$7:$L$18,MONTH($A247))</f>
        <v>aout</v>
      </c>
      <c r="C247" s="15" t="str">
        <f aca="false">INDEX(Reperes!$J$7:$J$13,WEEKDAY($A247,2))</f>
        <v>mardi</v>
      </c>
      <c r="D247" s="15" t="n">
        <f aca="false">WEEKNUM($A247,21)</f>
        <v>35</v>
      </c>
      <c r="E247" s="15" t="str">
        <f aca="false">IFERROR(INDEX(Reperes!$B$7:$B$28,MATCH($A247,Reperes!$A$7:$A$28,0)),"")</f>
        <v/>
      </c>
      <c r="F247" s="15" t="str">
        <f aca="false">IF(SUMPRODUCT(((Reperes!$F$7:$F$28=Reperes!$B$2)+(Reperes!$F$7:$F$28="Toutes"))*(Reperes!$G$7:$G$28&lt;=$A247)*(Reperes!$H$7:$H$28&gt;=$A247))&gt;0,"Vacances","")</f>
        <v>Vacances</v>
      </c>
      <c r="G247" s="14" t="n">
        <f aca="false">IF(YEAR($A247-364)=2026,$A247-364,$A247-371)</f>
        <v>46266</v>
      </c>
      <c r="H247" s="15" t="str">
        <f aca="false">INDEX(Reperes!$J$7:$J$13,WEEKDAY($G247,2))</f>
        <v>mardi</v>
      </c>
      <c r="I247" s="15" t="str">
        <f aca="false">IFERROR(INDEX(Reperes!$B$7:$B$28,MATCH($G247,Reperes!$A$7:$A$28,0)),"")</f>
        <v/>
      </c>
      <c r="J247" s="15" t="str">
        <f aca="false">IF(SUMPRODUCT(((Reperes!$F$7:$F$28=Reperes!$B$2)+(Reperes!$F$7:$F$28="Toutes"))*(Reperes!$G$7:$G$28&lt;=$G247)*(Reperes!$H$7:$H$28&gt;=$G247))&gt;0,"Vacances","")</f>
        <v/>
      </c>
      <c r="K247" s="16" t="str">
        <f aca="false">IF(AND(($E247&lt;&gt;"")=($I247&lt;&gt;""),$F247=$J247),"","Prudence : "&amp;IF(($E247&lt;&gt;"")&lt;&gt;($I247&lt;&gt;""),"statut ferie different. ","")&amp;IF($F247&lt;&gt;$J247,"statut vacances different.",""))</f>
        <v>Prudence : statut vacances different.</v>
      </c>
      <c r="L247" s="17"/>
      <c r="M247" s="18"/>
      <c r="N247" s="19" t="str">
        <f aca="false">IF(OR($L247="",$M247=""),"",$L247*$M247)</f>
        <v/>
      </c>
      <c r="O247" s="18"/>
      <c r="P247" s="20" t="str">
        <f aca="false">IF(OR($M247="",$O247=""),"",$O247/$M247-1)</f>
        <v/>
      </c>
    </row>
    <row r="248" customFormat="false" ht="15" hidden="false" customHeight="false" outlineLevel="0" collapsed="false">
      <c r="A248" s="14" t="n">
        <v>46631</v>
      </c>
      <c r="B248" s="15" t="str">
        <f aca="false">INDEX(Reperes!$L$7:$L$18,MONTH($A248))</f>
        <v>septembre</v>
      </c>
      <c r="C248" s="15" t="str">
        <f aca="false">INDEX(Reperes!$J$7:$J$13,WEEKDAY($A248,2))</f>
        <v>mercredi</v>
      </c>
      <c r="D248" s="15" t="n">
        <f aca="false">WEEKNUM($A248,21)</f>
        <v>35</v>
      </c>
      <c r="E248" s="15" t="str">
        <f aca="false">IFERROR(INDEX(Reperes!$B$7:$B$28,MATCH($A248,Reperes!$A$7:$A$28,0)),"")</f>
        <v/>
      </c>
      <c r="F248" s="15" t="str">
        <f aca="false">IF(SUMPRODUCT(((Reperes!$F$7:$F$28=Reperes!$B$2)+(Reperes!$F$7:$F$28="Toutes"))*(Reperes!$G$7:$G$28&lt;=$A248)*(Reperes!$H$7:$H$28&gt;=$A248))&gt;0,"Vacances","")</f>
        <v>Vacances</v>
      </c>
      <c r="G248" s="14" t="n">
        <f aca="false">IF(YEAR($A248-364)=2026,$A248-364,$A248-371)</f>
        <v>46267</v>
      </c>
      <c r="H248" s="15" t="str">
        <f aca="false">INDEX(Reperes!$J$7:$J$13,WEEKDAY($G248,2))</f>
        <v>mercredi</v>
      </c>
      <c r="I248" s="15" t="str">
        <f aca="false">IFERROR(INDEX(Reperes!$B$7:$B$28,MATCH($G248,Reperes!$A$7:$A$28,0)),"")</f>
        <v/>
      </c>
      <c r="J248" s="15" t="str">
        <f aca="false">IF(SUMPRODUCT(((Reperes!$F$7:$F$28=Reperes!$B$2)+(Reperes!$F$7:$F$28="Toutes"))*(Reperes!$G$7:$G$28&lt;=$G248)*(Reperes!$H$7:$H$28&gt;=$G248))&gt;0,"Vacances","")</f>
        <v/>
      </c>
      <c r="K248" s="16" t="str">
        <f aca="false">IF(AND(($E248&lt;&gt;"")=($I248&lt;&gt;""),$F248=$J248),"","Prudence : "&amp;IF(($E248&lt;&gt;"")&lt;&gt;($I248&lt;&gt;""),"statut ferie different. ","")&amp;IF($F248&lt;&gt;$J248,"statut vacances different.",""))</f>
        <v>Prudence : statut vacances different.</v>
      </c>
      <c r="L248" s="17"/>
      <c r="M248" s="18"/>
      <c r="N248" s="19" t="str">
        <f aca="false">IF(OR($L248="",$M248=""),"",$L248*$M248)</f>
        <v/>
      </c>
      <c r="O248" s="18"/>
      <c r="P248" s="20" t="str">
        <f aca="false">IF(OR($M248="",$O248=""),"",$O248/$M248-1)</f>
        <v/>
      </c>
    </row>
    <row r="249" customFormat="false" ht="15" hidden="false" customHeight="false" outlineLevel="0" collapsed="false">
      <c r="A249" s="14" t="n">
        <v>46632</v>
      </c>
      <c r="B249" s="15" t="str">
        <f aca="false">INDEX(Reperes!$L$7:$L$18,MONTH($A249))</f>
        <v>septembre</v>
      </c>
      <c r="C249" s="15" t="str">
        <f aca="false">INDEX(Reperes!$J$7:$J$13,WEEKDAY($A249,2))</f>
        <v>jeudi</v>
      </c>
      <c r="D249" s="15" t="n">
        <f aca="false">WEEKNUM($A249,21)</f>
        <v>35</v>
      </c>
      <c r="E249" s="15" t="str">
        <f aca="false">IFERROR(INDEX(Reperes!$B$7:$B$28,MATCH($A249,Reperes!$A$7:$A$28,0)),"")</f>
        <v/>
      </c>
      <c r="F249" s="15" t="str">
        <f aca="false">IF(SUMPRODUCT(((Reperes!$F$7:$F$28=Reperes!$B$2)+(Reperes!$F$7:$F$28="Toutes"))*(Reperes!$G$7:$G$28&lt;=$A249)*(Reperes!$H$7:$H$28&gt;=$A249))&gt;0,"Vacances","")</f>
        <v/>
      </c>
      <c r="G249" s="14" t="n">
        <f aca="false">IF(YEAR($A249-364)=2026,$A249-364,$A249-371)</f>
        <v>46268</v>
      </c>
      <c r="H249" s="15" t="str">
        <f aca="false">INDEX(Reperes!$J$7:$J$13,WEEKDAY($G249,2))</f>
        <v>jeudi</v>
      </c>
      <c r="I249" s="15" t="str">
        <f aca="false">IFERROR(INDEX(Reperes!$B$7:$B$28,MATCH($G249,Reperes!$A$7:$A$28,0)),"")</f>
        <v/>
      </c>
      <c r="J249" s="15" t="str">
        <f aca="false">IF(SUMPRODUCT(((Reperes!$F$7:$F$28=Reperes!$B$2)+(Reperes!$F$7:$F$28="Toutes"))*(Reperes!$G$7:$G$28&lt;=$G249)*(Reperes!$H$7:$H$28&gt;=$G249))&gt;0,"Vacances","")</f>
        <v/>
      </c>
      <c r="K249" s="16" t="str">
        <f aca="false">IF(AND(($E249&lt;&gt;"")=($I249&lt;&gt;""),$F249=$J249),"","Prudence : "&amp;IF(($E249&lt;&gt;"")&lt;&gt;($I249&lt;&gt;""),"statut ferie different. ","")&amp;IF($F249&lt;&gt;$J249,"statut vacances different.",""))</f>
        <v/>
      </c>
      <c r="L249" s="17"/>
      <c r="M249" s="18"/>
      <c r="N249" s="19" t="str">
        <f aca="false">IF(OR($L249="",$M249=""),"",$L249*$M249)</f>
        <v/>
      </c>
      <c r="O249" s="18"/>
      <c r="P249" s="20" t="str">
        <f aca="false">IF(OR($M249="",$O249=""),"",$O249/$M249-1)</f>
        <v/>
      </c>
    </row>
    <row r="250" customFormat="false" ht="15" hidden="false" customHeight="false" outlineLevel="0" collapsed="false">
      <c r="A250" s="14" t="n">
        <v>46633</v>
      </c>
      <c r="B250" s="15" t="str">
        <f aca="false">INDEX(Reperes!$L$7:$L$18,MONTH($A250))</f>
        <v>septembre</v>
      </c>
      <c r="C250" s="15" t="str">
        <f aca="false">INDEX(Reperes!$J$7:$J$13,WEEKDAY($A250,2))</f>
        <v>vendredi</v>
      </c>
      <c r="D250" s="15" t="n">
        <f aca="false">WEEKNUM($A250,21)</f>
        <v>35</v>
      </c>
      <c r="E250" s="15" t="str">
        <f aca="false">IFERROR(INDEX(Reperes!$B$7:$B$28,MATCH($A250,Reperes!$A$7:$A$28,0)),"")</f>
        <v/>
      </c>
      <c r="F250" s="15" t="str">
        <f aca="false">IF(SUMPRODUCT(((Reperes!$F$7:$F$28=Reperes!$B$2)+(Reperes!$F$7:$F$28="Toutes"))*(Reperes!$G$7:$G$28&lt;=$A250)*(Reperes!$H$7:$H$28&gt;=$A250))&gt;0,"Vacances","")</f>
        <v/>
      </c>
      <c r="G250" s="14" t="n">
        <f aca="false">IF(YEAR($A250-364)=2026,$A250-364,$A250-371)</f>
        <v>46269</v>
      </c>
      <c r="H250" s="15" t="str">
        <f aca="false">INDEX(Reperes!$J$7:$J$13,WEEKDAY($G250,2))</f>
        <v>vendredi</v>
      </c>
      <c r="I250" s="15" t="str">
        <f aca="false">IFERROR(INDEX(Reperes!$B$7:$B$28,MATCH($G250,Reperes!$A$7:$A$28,0)),"")</f>
        <v/>
      </c>
      <c r="J250" s="15" t="str">
        <f aca="false">IF(SUMPRODUCT(((Reperes!$F$7:$F$28=Reperes!$B$2)+(Reperes!$F$7:$F$28="Toutes"))*(Reperes!$G$7:$G$28&lt;=$G250)*(Reperes!$H$7:$H$28&gt;=$G250))&gt;0,"Vacances","")</f>
        <v/>
      </c>
      <c r="K250" s="16" t="str">
        <f aca="false">IF(AND(($E250&lt;&gt;"")=($I250&lt;&gt;""),$F250=$J250),"","Prudence : "&amp;IF(($E250&lt;&gt;"")&lt;&gt;($I250&lt;&gt;""),"statut ferie different. ","")&amp;IF($F250&lt;&gt;$J250,"statut vacances different.",""))</f>
        <v/>
      </c>
      <c r="L250" s="17"/>
      <c r="M250" s="18"/>
      <c r="N250" s="19" t="str">
        <f aca="false">IF(OR($L250="",$M250=""),"",$L250*$M250)</f>
        <v/>
      </c>
      <c r="O250" s="18"/>
      <c r="P250" s="20" t="str">
        <f aca="false">IF(OR($M250="",$O250=""),"",$O250/$M250-1)</f>
        <v/>
      </c>
    </row>
    <row r="251" customFormat="false" ht="15" hidden="false" customHeight="false" outlineLevel="0" collapsed="false">
      <c r="A251" s="21" t="n">
        <v>46634</v>
      </c>
      <c r="B251" s="22" t="str">
        <f aca="false">INDEX(Reperes!$L$7:$L$18,MONTH($A251))</f>
        <v>septembre</v>
      </c>
      <c r="C251" s="22" t="str">
        <f aca="false">INDEX(Reperes!$J$7:$J$13,WEEKDAY($A251,2))</f>
        <v>samedi</v>
      </c>
      <c r="D251" s="22" t="n">
        <f aca="false">WEEKNUM($A251,21)</f>
        <v>35</v>
      </c>
      <c r="E251" s="22" t="str">
        <f aca="false">IFERROR(INDEX(Reperes!$B$7:$B$28,MATCH($A251,Reperes!$A$7:$A$28,0)),"")</f>
        <v/>
      </c>
      <c r="F251" s="22" t="str">
        <f aca="false">IF(SUMPRODUCT(((Reperes!$F$7:$F$28=Reperes!$B$2)+(Reperes!$F$7:$F$28="Toutes"))*(Reperes!$G$7:$G$28&lt;=$A251)*(Reperes!$H$7:$H$28&gt;=$A251))&gt;0,"Vacances","")</f>
        <v/>
      </c>
      <c r="G251" s="21" t="n">
        <f aca="false">IF(YEAR($A251-364)=2026,$A251-364,$A251-371)</f>
        <v>46270</v>
      </c>
      <c r="H251" s="22" t="str">
        <f aca="false">INDEX(Reperes!$J$7:$J$13,WEEKDAY($G251,2))</f>
        <v>samedi</v>
      </c>
      <c r="I251" s="22" t="str">
        <f aca="false">IFERROR(INDEX(Reperes!$B$7:$B$28,MATCH($G251,Reperes!$A$7:$A$28,0)),"")</f>
        <v/>
      </c>
      <c r="J251" s="22" t="str">
        <f aca="false">IF(SUMPRODUCT(((Reperes!$F$7:$F$28=Reperes!$B$2)+(Reperes!$F$7:$F$28="Toutes"))*(Reperes!$G$7:$G$28&lt;=$G251)*(Reperes!$H$7:$H$28&gt;=$G251))&gt;0,"Vacances","")</f>
        <v/>
      </c>
      <c r="K251" s="23" t="str">
        <f aca="false">IF(AND(($E251&lt;&gt;"")=($I251&lt;&gt;""),$F251=$J251),"","Prudence : "&amp;IF(($E251&lt;&gt;"")&lt;&gt;($I251&lt;&gt;""),"statut ferie different. ","")&amp;IF($F251&lt;&gt;$J251,"statut vacances different.",""))</f>
        <v/>
      </c>
      <c r="L251" s="17"/>
      <c r="M251" s="18"/>
      <c r="N251" s="19" t="str">
        <f aca="false">IF(OR($L251="",$M251=""),"",$L251*$M251)</f>
        <v/>
      </c>
      <c r="O251" s="18"/>
      <c r="P251" s="20" t="str">
        <f aca="false">IF(OR($M251="",$O251=""),"",$O251/$M251-1)</f>
        <v/>
      </c>
    </row>
    <row r="252" customFormat="false" ht="15" hidden="false" customHeight="false" outlineLevel="0" collapsed="false">
      <c r="A252" s="21" t="n">
        <v>46635</v>
      </c>
      <c r="B252" s="22" t="str">
        <f aca="false">INDEX(Reperes!$L$7:$L$18,MONTH($A252))</f>
        <v>septembre</v>
      </c>
      <c r="C252" s="22" t="str">
        <f aca="false">INDEX(Reperes!$J$7:$J$13,WEEKDAY($A252,2))</f>
        <v>dimanche</v>
      </c>
      <c r="D252" s="22" t="n">
        <f aca="false">WEEKNUM($A252,21)</f>
        <v>35</v>
      </c>
      <c r="E252" s="22" t="str">
        <f aca="false">IFERROR(INDEX(Reperes!$B$7:$B$28,MATCH($A252,Reperes!$A$7:$A$28,0)),"")</f>
        <v/>
      </c>
      <c r="F252" s="22" t="str">
        <f aca="false">IF(SUMPRODUCT(((Reperes!$F$7:$F$28=Reperes!$B$2)+(Reperes!$F$7:$F$28="Toutes"))*(Reperes!$G$7:$G$28&lt;=$A252)*(Reperes!$H$7:$H$28&gt;=$A252))&gt;0,"Vacances","")</f>
        <v/>
      </c>
      <c r="G252" s="21" t="n">
        <f aca="false">IF(YEAR($A252-364)=2026,$A252-364,$A252-371)</f>
        <v>46271</v>
      </c>
      <c r="H252" s="22" t="str">
        <f aca="false">INDEX(Reperes!$J$7:$J$13,WEEKDAY($G252,2))</f>
        <v>dimanche</v>
      </c>
      <c r="I252" s="22" t="str">
        <f aca="false">IFERROR(INDEX(Reperes!$B$7:$B$28,MATCH($G252,Reperes!$A$7:$A$28,0)),"")</f>
        <v/>
      </c>
      <c r="J252" s="22" t="str">
        <f aca="false">IF(SUMPRODUCT(((Reperes!$F$7:$F$28=Reperes!$B$2)+(Reperes!$F$7:$F$28="Toutes"))*(Reperes!$G$7:$G$28&lt;=$G252)*(Reperes!$H$7:$H$28&gt;=$G252))&gt;0,"Vacances","")</f>
        <v/>
      </c>
      <c r="K252" s="23" t="str">
        <f aca="false">IF(AND(($E252&lt;&gt;"")=($I252&lt;&gt;""),$F252=$J252),"","Prudence : "&amp;IF(($E252&lt;&gt;"")&lt;&gt;($I252&lt;&gt;""),"statut ferie different. ","")&amp;IF($F252&lt;&gt;$J252,"statut vacances different.",""))</f>
        <v/>
      </c>
      <c r="L252" s="17"/>
      <c r="M252" s="18"/>
      <c r="N252" s="19" t="str">
        <f aca="false">IF(OR($L252="",$M252=""),"",$L252*$M252)</f>
        <v/>
      </c>
      <c r="O252" s="18"/>
      <c r="P252" s="20" t="str">
        <f aca="false">IF(OR($M252="",$O252=""),"",$O252/$M252-1)</f>
        <v/>
      </c>
    </row>
    <row r="253" customFormat="false" ht="15" hidden="false" customHeight="false" outlineLevel="0" collapsed="false">
      <c r="A253" s="14" t="n">
        <v>46636</v>
      </c>
      <c r="B253" s="15" t="str">
        <f aca="false">INDEX(Reperes!$L$7:$L$18,MONTH($A253))</f>
        <v>septembre</v>
      </c>
      <c r="C253" s="15" t="str">
        <f aca="false">INDEX(Reperes!$J$7:$J$13,WEEKDAY($A253,2))</f>
        <v>lundi</v>
      </c>
      <c r="D253" s="15" t="n">
        <f aca="false">WEEKNUM($A253,21)</f>
        <v>36</v>
      </c>
      <c r="E253" s="15" t="str">
        <f aca="false">IFERROR(INDEX(Reperes!$B$7:$B$28,MATCH($A253,Reperes!$A$7:$A$28,0)),"")</f>
        <v/>
      </c>
      <c r="F253" s="15" t="str">
        <f aca="false">IF(SUMPRODUCT(((Reperes!$F$7:$F$28=Reperes!$B$2)+(Reperes!$F$7:$F$28="Toutes"))*(Reperes!$G$7:$G$28&lt;=$A253)*(Reperes!$H$7:$H$28&gt;=$A253))&gt;0,"Vacances","")</f>
        <v/>
      </c>
      <c r="G253" s="14" t="n">
        <f aca="false">IF(YEAR($A253-364)=2026,$A253-364,$A253-371)</f>
        <v>46272</v>
      </c>
      <c r="H253" s="15" t="str">
        <f aca="false">INDEX(Reperes!$J$7:$J$13,WEEKDAY($G253,2))</f>
        <v>lundi</v>
      </c>
      <c r="I253" s="15" t="str">
        <f aca="false">IFERROR(INDEX(Reperes!$B$7:$B$28,MATCH($G253,Reperes!$A$7:$A$28,0)),"")</f>
        <v/>
      </c>
      <c r="J253" s="15" t="str">
        <f aca="false">IF(SUMPRODUCT(((Reperes!$F$7:$F$28=Reperes!$B$2)+(Reperes!$F$7:$F$28="Toutes"))*(Reperes!$G$7:$G$28&lt;=$G253)*(Reperes!$H$7:$H$28&gt;=$G253))&gt;0,"Vacances","")</f>
        <v/>
      </c>
      <c r="K253" s="16" t="str">
        <f aca="false">IF(AND(($E253&lt;&gt;"")=($I253&lt;&gt;""),$F253=$J253),"","Prudence : "&amp;IF(($E253&lt;&gt;"")&lt;&gt;($I253&lt;&gt;""),"statut ferie different. ","")&amp;IF($F253&lt;&gt;$J253,"statut vacances different.",""))</f>
        <v/>
      </c>
      <c r="L253" s="17"/>
      <c r="M253" s="18"/>
      <c r="N253" s="19" t="str">
        <f aca="false">IF(OR($L253="",$M253=""),"",$L253*$M253)</f>
        <v/>
      </c>
      <c r="O253" s="18"/>
      <c r="P253" s="20" t="str">
        <f aca="false">IF(OR($M253="",$O253=""),"",$O253/$M253-1)</f>
        <v/>
      </c>
    </row>
    <row r="254" customFormat="false" ht="15" hidden="false" customHeight="false" outlineLevel="0" collapsed="false">
      <c r="A254" s="14" t="n">
        <v>46637</v>
      </c>
      <c r="B254" s="15" t="str">
        <f aca="false">INDEX(Reperes!$L$7:$L$18,MONTH($A254))</f>
        <v>septembre</v>
      </c>
      <c r="C254" s="15" t="str">
        <f aca="false">INDEX(Reperes!$J$7:$J$13,WEEKDAY($A254,2))</f>
        <v>mardi</v>
      </c>
      <c r="D254" s="15" t="n">
        <f aca="false">WEEKNUM($A254,21)</f>
        <v>36</v>
      </c>
      <c r="E254" s="15" t="str">
        <f aca="false">IFERROR(INDEX(Reperes!$B$7:$B$28,MATCH($A254,Reperes!$A$7:$A$28,0)),"")</f>
        <v/>
      </c>
      <c r="F254" s="15" t="str">
        <f aca="false">IF(SUMPRODUCT(((Reperes!$F$7:$F$28=Reperes!$B$2)+(Reperes!$F$7:$F$28="Toutes"))*(Reperes!$G$7:$G$28&lt;=$A254)*(Reperes!$H$7:$H$28&gt;=$A254))&gt;0,"Vacances","")</f>
        <v/>
      </c>
      <c r="G254" s="14" t="n">
        <f aca="false">IF(YEAR($A254-364)=2026,$A254-364,$A254-371)</f>
        <v>46273</v>
      </c>
      <c r="H254" s="15" t="str">
        <f aca="false">INDEX(Reperes!$J$7:$J$13,WEEKDAY($G254,2))</f>
        <v>mardi</v>
      </c>
      <c r="I254" s="15" t="str">
        <f aca="false">IFERROR(INDEX(Reperes!$B$7:$B$28,MATCH($G254,Reperes!$A$7:$A$28,0)),"")</f>
        <v/>
      </c>
      <c r="J254" s="15" t="str">
        <f aca="false">IF(SUMPRODUCT(((Reperes!$F$7:$F$28=Reperes!$B$2)+(Reperes!$F$7:$F$28="Toutes"))*(Reperes!$G$7:$G$28&lt;=$G254)*(Reperes!$H$7:$H$28&gt;=$G254))&gt;0,"Vacances","")</f>
        <v/>
      </c>
      <c r="K254" s="16" t="str">
        <f aca="false">IF(AND(($E254&lt;&gt;"")=($I254&lt;&gt;""),$F254=$J254),"","Prudence : "&amp;IF(($E254&lt;&gt;"")&lt;&gt;($I254&lt;&gt;""),"statut ferie different. ","")&amp;IF($F254&lt;&gt;$J254,"statut vacances different.",""))</f>
        <v/>
      </c>
      <c r="L254" s="17"/>
      <c r="M254" s="18"/>
      <c r="N254" s="19" t="str">
        <f aca="false">IF(OR($L254="",$M254=""),"",$L254*$M254)</f>
        <v/>
      </c>
      <c r="O254" s="18"/>
      <c r="P254" s="20" t="str">
        <f aca="false">IF(OR($M254="",$O254=""),"",$O254/$M254-1)</f>
        <v/>
      </c>
    </row>
    <row r="255" customFormat="false" ht="15" hidden="false" customHeight="false" outlineLevel="0" collapsed="false">
      <c r="A255" s="14" t="n">
        <v>46638</v>
      </c>
      <c r="B255" s="15" t="str">
        <f aca="false">INDEX(Reperes!$L$7:$L$18,MONTH($A255))</f>
        <v>septembre</v>
      </c>
      <c r="C255" s="15" t="str">
        <f aca="false">INDEX(Reperes!$J$7:$J$13,WEEKDAY($A255,2))</f>
        <v>mercredi</v>
      </c>
      <c r="D255" s="15" t="n">
        <f aca="false">WEEKNUM($A255,21)</f>
        <v>36</v>
      </c>
      <c r="E255" s="15" t="str">
        <f aca="false">IFERROR(INDEX(Reperes!$B$7:$B$28,MATCH($A255,Reperes!$A$7:$A$28,0)),"")</f>
        <v/>
      </c>
      <c r="F255" s="15" t="str">
        <f aca="false">IF(SUMPRODUCT(((Reperes!$F$7:$F$28=Reperes!$B$2)+(Reperes!$F$7:$F$28="Toutes"))*(Reperes!$G$7:$G$28&lt;=$A255)*(Reperes!$H$7:$H$28&gt;=$A255))&gt;0,"Vacances","")</f>
        <v/>
      </c>
      <c r="G255" s="14" t="n">
        <f aca="false">IF(YEAR($A255-364)=2026,$A255-364,$A255-371)</f>
        <v>46274</v>
      </c>
      <c r="H255" s="15" t="str">
        <f aca="false">INDEX(Reperes!$J$7:$J$13,WEEKDAY($G255,2))</f>
        <v>mercredi</v>
      </c>
      <c r="I255" s="15" t="str">
        <f aca="false">IFERROR(INDEX(Reperes!$B$7:$B$28,MATCH($G255,Reperes!$A$7:$A$28,0)),"")</f>
        <v/>
      </c>
      <c r="J255" s="15" t="str">
        <f aca="false">IF(SUMPRODUCT(((Reperes!$F$7:$F$28=Reperes!$B$2)+(Reperes!$F$7:$F$28="Toutes"))*(Reperes!$G$7:$G$28&lt;=$G255)*(Reperes!$H$7:$H$28&gt;=$G255))&gt;0,"Vacances","")</f>
        <v/>
      </c>
      <c r="K255" s="16" t="str">
        <f aca="false">IF(AND(($E255&lt;&gt;"")=($I255&lt;&gt;""),$F255=$J255),"","Prudence : "&amp;IF(($E255&lt;&gt;"")&lt;&gt;($I255&lt;&gt;""),"statut ferie different. ","")&amp;IF($F255&lt;&gt;$J255,"statut vacances different.",""))</f>
        <v/>
      </c>
      <c r="L255" s="17"/>
      <c r="M255" s="18"/>
      <c r="N255" s="19" t="str">
        <f aca="false">IF(OR($L255="",$M255=""),"",$L255*$M255)</f>
        <v/>
      </c>
      <c r="O255" s="18"/>
      <c r="P255" s="20" t="str">
        <f aca="false">IF(OR($M255="",$O255=""),"",$O255/$M255-1)</f>
        <v/>
      </c>
    </row>
    <row r="256" customFormat="false" ht="15" hidden="false" customHeight="false" outlineLevel="0" collapsed="false">
      <c r="A256" s="14" t="n">
        <v>46639</v>
      </c>
      <c r="B256" s="15" t="str">
        <f aca="false">INDEX(Reperes!$L$7:$L$18,MONTH($A256))</f>
        <v>septembre</v>
      </c>
      <c r="C256" s="15" t="str">
        <f aca="false">INDEX(Reperes!$J$7:$J$13,WEEKDAY($A256,2))</f>
        <v>jeudi</v>
      </c>
      <c r="D256" s="15" t="n">
        <f aca="false">WEEKNUM($A256,21)</f>
        <v>36</v>
      </c>
      <c r="E256" s="15" t="str">
        <f aca="false">IFERROR(INDEX(Reperes!$B$7:$B$28,MATCH($A256,Reperes!$A$7:$A$28,0)),"")</f>
        <v/>
      </c>
      <c r="F256" s="15" t="str">
        <f aca="false">IF(SUMPRODUCT(((Reperes!$F$7:$F$28=Reperes!$B$2)+(Reperes!$F$7:$F$28="Toutes"))*(Reperes!$G$7:$G$28&lt;=$A256)*(Reperes!$H$7:$H$28&gt;=$A256))&gt;0,"Vacances","")</f>
        <v/>
      </c>
      <c r="G256" s="14" t="n">
        <f aca="false">IF(YEAR($A256-364)=2026,$A256-364,$A256-371)</f>
        <v>46275</v>
      </c>
      <c r="H256" s="15" t="str">
        <f aca="false">INDEX(Reperes!$J$7:$J$13,WEEKDAY($G256,2))</f>
        <v>jeudi</v>
      </c>
      <c r="I256" s="15" t="str">
        <f aca="false">IFERROR(INDEX(Reperes!$B$7:$B$28,MATCH($G256,Reperes!$A$7:$A$28,0)),"")</f>
        <v/>
      </c>
      <c r="J256" s="15" t="str">
        <f aca="false">IF(SUMPRODUCT(((Reperes!$F$7:$F$28=Reperes!$B$2)+(Reperes!$F$7:$F$28="Toutes"))*(Reperes!$G$7:$G$28&lt;=$G256)*(Reperes!$H$7:$H$28&gt;=$G256))&gt;0,"Vacances","")</f>
        <v/>
      </c>
      <c r="K256" s="16" t="str">
        <f aca="false">IF(AND(($E256&lt;&gt;"")=($I256&lt;&gt;""),$F256=$J256),"","Prudence : "&amp;IF(($E256&lt;&gt;"")&lt;&gt;($I256&lt;&gt;""),"statut ferie different. ","")&amp;IF($F256&lt;&gt;$J256,"statut vacances different.",""))</f>
        <v/>
      </c>
      <c r="L256" s="17"/>
      <c r="M256" s="18"/>
      <c r="N256" s="19" t="str">
        <f aca="false">IF(OR($L256="",$M256=""),"",$L256*$M256)</f>
        <v/>
      </c>
      <c r="O256" s="18"/>
      <c r="P256" s="20" t="str">
        <f aca="false">IF(OR($M256="",$O256=""),"",$O256/$M256-1)</f>
        <v/>
      </c>
    </row>
    <row r="257" customFormat="false" ht="15" hidden="false" customHeight="false" outlineLevel="0" collapsed="false">
      <c r="A257" s="14" t="n">
        <v>46640</v>
      </c>
      <c r="B257" s="15" t="str">
        <f aca="false">INDEX(Reperes!$L$7:$L$18,MONTH($A257))</f>
        <v>septembre</v>
      </c>
      <c r="C257" s="15" t="str">
        <f aca="false">INDEX(Reperes!$J$7:$J$13,WEEKDAY($A257,2))</f>
        <v>vendredi</v>
      </c>
      <c r="D257" s="15" t="n">
        <f aca="false">WEEKNUM($A257,21)</f>
        <v>36</v>
      </c>
      <c r="E257" s="15" t="str">
        <f aca="false">IFERROR(INDEX(Reperes!$B$7:$B$28,MATCH($A257,Reperes!$A$7:$A$28,0)),"")</f>
        <v/>
      </c>
      <c r="F257" s="15" t="str">
        <f aca="false">IF(SUMPRODUCT(((Reperes!$F$7:$F$28=Reperes!$B$2)+(Reperes!$F$7:$F$28="Toutes"))*(Reperes!$G$7:$G$28&lt;=$A257)*(Reperes!$H$7:$H$28&gt;=$A257))&gt;0,"Vacances","")</f>
        <v/>
      </c>
      <c r="G257" s="14" t="n">
        <f aca="false">IF(YEAR($A257-364)=2026,$A257-364,$A257-371)</f>
        <v>46276</v>
      </c>
      <c r="H257" s="15" t="str">
        <f aca="false">INDEX(Reperes!$J$7:$J$13,WEEKDAY($G257,2))</f>
        <v>vendredi</v>
      </c>
      <c r="I257" s="15" t="str">
        <f aca="false">IFERROR(INDEX(Reperes!$B$7:$B$28,MATCH($G257,Reperes!$A$7:$A$28,0)),"")</f>
        <v/>
      </c>
      <c r="J257" s="15" t="str">
        <f aca="false">IF(SUMPRODUCT(((Reperes!$F$7:$F$28=Reperes!$B$2)+(Reperes!$F$7:$F$28="Toutes"))*(Reperes!$G$7:$G$28&lt;=$G257)*(Reperes!$H$7:$H$28&gt;=$G257))&gt;0,"Vacances","")</f>
        <v/>
      </c>
      <c r="K257" s="16" t="str">
        <f aca="false">IF(AND(($E257&lt;&gt;"")=($I257&lt;&gt;""),$F257=$J257),"","Prudence : "&amp;IF(($E257&lt;&gt;"")&lt;&gt;($I257&lt;&gt;""),"statut ferie different. ","")&amp;IF($F257&lt;&gt;$J257,"statut vacances different.",""))</f>
        <v/>
      </c>
      <c r="L257" s="17"/>
      <c r="M257" s="18"/>
      <c r="N257" s="19" t="str">
        <f aca="false">IF(OR($L257="",$M257=""),"",$L257*$M257)</f>
        <v/>
      </c>
      <c r="O257" s="18"/>
      <c r="P257" s="20" t="str">
        <f aca="false">IF(OR($M257="",$O257=""),"",$O257/$M257-1)</f>
        <v/>
      </c>
    </row>
    <row r="258" customFormat="false" ht="15" hidden="false" customHeight="false" outlineLevel="0" collapsed="false">
      <c r="A258" s="21" t="n">
        <v>46641</v>
      </c>
      <c r="B258" s="22" t="str">
        <f aca="false">INDEX(Reperes!$L$7:$L$18,MONTH($A258))</f>
        <v>septembre</v>
      </c>
      <c r="C258" s="22" t="str">
        <f aca="false">INDEX(Reperes!$J$7:$J$13,WEEKDAY($A258,2))</f>
        <v>samedi</v>
      </c>
      <c r="D258" s="22" t="n">
        <f aca="false">WEEKNUM($A258,21)</f>
        <v>36</v>
      </c>
      <c r="E258" s="22" t="str">
        <f aca="false">IFERROR(INDEX(Reperes!$B$7:$B$28,MATCH($A258,Reperes!$A$7:$A$28,0)),"")</f>
        <v/>
      </c>
      <c r="F258" s="22" t="str">
        <f aca="false">IF(SUMPRODUCT(((Reperes!$F$7:$F$28=Reperes!$B$2)+(Reperes!$F$7:$F$28="Toutes"))*(Reperes!$G$7:$G$28&lt;=$A258)*(Reperes!$H$7:$H$28&gt;=$A258))&gt;0,"Vacances","")</f>
        <v/>
      </c>
      <c r="G258" s="21" t="n">
        <f aca="false">IF(YEAR($A258-364)=2026,$A258-364,$A258-371)</f>
        <v>46277</v>
      </c>
      <c r="H258" s="22" t="str">
        <f aca="false">INDEX(Reperes!$J$7:$J$13,WEEKDAY($G258,2))</f>
        <v>samedi</v>
      </c>
      <c r="I258" s="22" t="str">
        <f aca="false">IFERROR(INDEX(Reperes!$B$7:$B$28,MATCH($G258,Reperes!$A$7:$A$28,0)),"")</f>
        <v/>
      </c>
      <c r="J258" s="22" t="str">
        <f aca="false">IF(SUMPRODUCT(((Reperes!$F$7:$F$28=Reperes!$B$2)+(Reperes!$F$7:$F$28="Toutes"))*(Reperes!$G$7:$G$28&lt;=$G258)*(Reperes!$H$7:$H$28&gt;=$G258))&gt;0,"Vacances","")</f>
        <v/>
      </c>
      <c r="K258" s="23" t="str">
        <f aca="false">IF(AND(($E258&lt;&gt;"")=($I258&lt;&gt;""),$F258=$J258),"","Prudence : "&amp;IF(($E258&lt;&gt;"")&lt;&gt;($I258&lt;&gt;""),"statut ferie different. ","")&amp;IF($F258&lt;&gt;$J258,"statut vacances different.",""))</f>
        <v/>
      </c>
      <c r="L258" s="17"/>
      <c r="M258" s="18"/>
      <c r="N258" s="19" t="str">
        <f aca="false">IF(OR($L258="",$M258=""),"",$L258*$M258)</f>
        <v/>
      </c>
      <c r="O258" s="18"/>
      <c r="P258" s="20" t="str">
        <f aca="false">IF(OR($M258="",$O258=""),"",$O258/$M258-1)</f>
        <v/>
      </c>
    </row>
    <row r="259" customFormat="false" ht="15" hidden="false" customHeight="false" outlineLevel="0" collapsed="false">
      <c r="A259" s="21" t="n">
        <v>46642</v>
      </c>
      <c r="B259" s="22" t="str">
        <f aca="false">INDEX(Reperes!$L$7:$L$18,MONTH($A259))</f>
        <v>septembre</v>
      </c>
      <c r="C259" s="22" t="str">
        <f aca="false">INDEX(Reperes!$J$7:$J$13,WEEKDAY($A259,2))</f>
        <v>dimanche</v>
      </c>
      <c r="D259" s="22" t="n">
        <f aca="false">WEEKNUM($A259,21)</f>
        <v>36</v>
      </c>
      <c r="E259" s="22" t="str">
        <f aca="false">IFERROR(INDEX(Reperes!$B$7:$B$28,MATCH($A259,Reperes!$A$7:$A$28,0)),"")</f>
        <v/>
      </c>
      <c r="F259" s="22" t="str">
        <f aca="false">IF(SUMPRODUCT(((Reperes!$F$7:$F$28=Reperes!$B$2)+(Reperes!$F$7:$F$28="Toutes"))*(Reperes!$G$7:$G$28&lt;=$A259)*(Reperes!$H$7:$H$28&gt;=$A259))&gt;0,"Vacances","")</f>
        <v/>
      </c>
      <c r="G259" s="21" t="n">
        <f aca="false">IF(YEAR($A259-364)=2026,$A259-364,$A259-371)</f>
        <v>46278</v>
      </c>
      <c r="H259" s="22" t="str">
        <f aca="false">INDEX(Reperes!$J$7:$J$13,WEEKDAY($G259,2))</f>
        <v>dimanche</v>
      </c>
      <c r="I259" s="22" t="str">
        <f aca="false">IFERROR(INDEX(Reperes!$B$7:$B$28,MATCH($G259,Reperes!$A$7:$A$28,0)),"")</f>
        <v/>
      </c>
      <c r="J259" s="22" t="str">
        <f aca="false">IF(SUMPRODUCT(((Reperes!$F$7:$F$28=Reperes!$B$2)+(Reperes!$F$7:$F$28="Toutes"))*(Reperes!$G$7:$G$28&lt;=$G259)*(Reperes!$H$7:$H$28&gt;=$G259))&gt;0,"Vacances","")</f>
        <v/>
      </c>
      <c r="K259" s="23" t="str">
        <f aca="false">IF(AND(($E259&lt;&gt;"")=($I259&lt;&gt;""),$F259=$J259),"","Prudence : "&amp;IF(($E259&lt;&gt;"")&lt;&gt;($I259&lt;&gt;""),"statut ferie different. ","")&amp;IF($F259&lt;&gt;$J259,"statut vacances different.",""))</f>
        <v/>
      </c>
      <c r="L259" s="17"/>
      <c r="M259" s="18"/>
      <c r="N259" s="19" t="str">
        <f aca="false">IF(OR($L259="",$M259=""),"",$L259*$M259)</f>
        <v/>
      </c>
      <c r="O259" s="18"/>
      <c r="P259" s="20" t="str">
        <f aca="false">IF(OR($M259="",$O259=""),"",$O259/$M259-1)</f>
        <v/>
      </c>
    </row>
    <row r="260" customFormat="false" ht="15" hidden="false" customHeight="false" outlineLevel="0" collapsed="false">
      <c r="A260" s="14" t="n">
        <v>46643</v>
      </c>
      <c r="B260" s="15" t="str">
        <f aca="false">INDEX(Reperes!$L$7:$L$18,MONTH($A260))</f>
        <v>septembre</v>
      </c>
      <c r="C260" s="15" t="str">
        <f aca="false">INDEX(Reperes!$J$7:$J$13,WEEKDAY($A260,2))</f>
        <v>lundi</v>
      </c>
      <c r="D260" s="15" t="n">
        <f aca="false">WEEKNUM($A260,21)</f>
        <v>37</v>
      </c>
      <c r="E260" s="15" t="str">
        <f aca="false">IFERROR(INDEX(Reperes!$B$7:$B$28,MATCH($A260,Reperes!$A$7:$A$28,0)),"")</f>
        <v/>
      </c>
      <c r="F260" s="15" t="str">
        <f aca="false">IF(SUMPRODUCT(((Reperes!$F$7:$F$28=Reperes!$B$2)+(Reperes!$F$7:$F$28="Toutes"))*(Reperes!$G$7:$G$28&lt;=$A260)*(Reperes!$H$7:$H$28&gt;=$A260))&gt;0,"Vacances","")</f>
        <v/>
      </c>
      <c r="G260" s="14" t="n">
        <f aca="false">IF(YEAR($A260-364)=2026,$A260-364,$A260-371)</f>
        <v>46279</v>
      </c>
      <c r="H260" s="15" t="str">
        <f aca="false">INDEX(Reperes!$J$7:$J$13,WEEKDAY($G260,2))</f>
        <v>lundi</v>
      </c>
      <c r="I260" s="15" t="str">
        <f aca="false">IFERROR(INDEX(Reperes!$B$7:$B$28,MATCH($G260,Reperes!$A$7:$A$28,0)),"")</f>
        <v/>
      </c>
      <c r="J260" s="15" t="str">
        <f aca="false">IF(SUMPRODUCT(((Reperes!$F$7:$F$28=Reperes!$B$2)+(Reperes!$F$7:$F$28="Toutes"))*(Reperes!$G$7:$G$28&lt;=$G260)*(Reperes!$H$7:$H$28&gt;=$G260))&gt;0,"Vacances","")</f>
        <v/>
      </c>
      <c r="K260" s="16" t="str">
        <f aca="false">IF(AND(($E260&lt;&gt;"")=($I260&lt;&gt;""),$F260=$J260),"","Prudence : "&amp;IF(($E260&lt;&gt;"")&lt;&gt;($I260&lt;&gt;""),"statut ferie different. ","")&amp;IF($F260&lt;&gt;$J260,"statut vacances different.",""))</f>
        <v/>
      </c>
      <c r="L260" s="17"/>
      <c r="M260" s="18"/>
      <c r="N260" s="19" t="str">
        <f aca="false">IF(OR($L260="",$M260=""),"",$L260*$M260)</f>
        <v/>
      </c>
      <c r="O260" s="18"/>
      <c r="P260" s="20" t="str">
        <f aca="false">IF(OR($M260="",$O260=""),"",$O260/$M260-1)</f>
        <v/>
      </c>
    </row>
    <row r="261" customFormat="false" ht="15" hidden="false" customHeight="false" outlineLevel="0" collapsed="false">
      <c r="A261" s="14" t="n">
        <v>46644</v>
      </c>
      <c r="B261" s="15" t="str">
        <f aca="false">INDEX(Reperes!$L$7:$L$18,MONTH($A261))</f>
        <v>septembre</v>
      </c>
      <c r="C261" s="15" t="str">
        <f aca="false">INDEX(Reperes!$J$7:$J$13,WEEKDAY($A261,2))</f>
        <v>mardi</v>
      </c>
      <c r="D261" s="15" t="n">
        <f aca="false">WEEKNUM($A261,21)</f>
        <v>37</v>
      </c>
      <c r="E261" s="15" t="str">
        <f aca="false">IFERROR(INDEX(Reperes!$B$7:$B$28,MATCH($A261,Reperes!$A$7:$A$28,0)),"")</f>
        <v/>
      </c>
      <c r="F261" s="15" t="str">
        <f aca="false">IF(SUMPRODUCT(((Reperes!$F$7:$F$28=Reperes!$B$2)+(Reperes!$F$7:$F$28="Toutes"))*(Reperes!$G$7:$G$28&lt;=$A261)*(Reperes!$H$7:$H$28&gt;=$A261))&gt;0,"Vacances","")</f>
        <v/>
      </c>
      <c r="G261" s="14" t="n">
        <f aca="false">IF(YEAR($A261-364)=2026,$A261-364,$A261-371)</f>
        <v>46280</v>
      </c>
      <c r="H261" s="15" t="str">
        <f aca="false">INDEX(Reperes!$J$7:$J$13,WEEKDAY($G261,2))</f>
        <v>mardi</v>
      </c>
      <c r="I261" s="15" t="str">
        <f aca="false">IFERROR(INDEX(Reperes!$B$7:$B$28,MATCH($G261,Reperes!$A$7:$A$28,0)),"")</f>
        <v/>
      </c>
      <c r="J261" s="15" t="str">
        <f aca="false">IF(SUMPRODUCT(((Reperes!$F$7:$F$28=Reperes!$B$2)+(Reperes!$F$7:$F$28="Toutes"))*(Reperes!$G$7:$G$28&lt;=$G261)*(Reperes!$H$7:$H$28&gt;=$G261))&gt;0,"Vacances","")</f>
        <v/>
      </c>
      <c r="K261" s="16" t="str">
        <f aca="false">IF(AND(($E261&lt;&gt;"")=($I261&lt;&gt;""),$F261=$J261),"","Prudence : "&amp;IF(($E261&lt;&gt;"")&lt;&gt;($I261&lt;&gt;""),"statut ferie different. ","")&amp;IF($F261&lt;&gt;$J261,"statut vacances different.",""))</f>
        <v/>
      </c>
      <c r="L261" s="17"/>
      <c r="M261" s="18"/>
      <c r="N261" s="19" t="str">
        <f aca="false">IF(OR($L261="",$M261=""),"",$L261*$M261)</f>
        <v/>
      </c>
      <c r="O261" s="18"/>
      <c r="P261" s="20" t="str">
        <f aca="false">IF(OR($M261="",$O261=""),"",$O261/$M261-1)</f>
        <v/>
      </c>
    </row>
    <row r="262" customFormat="false" ht="15" hidden="false" customHeight="false" outlineLevel="0" collapsed="false">
      <c r="A262" s="14" t="n">
        <v>46645</v>
      </c>
      <c r="B262" s="15" t="str">
        <f aca="false">INDEX(Reperes!$L$7:$L$18,MONTH($A262))</f>
        <v>septembre</v>
      </c>
      <c r="C262" s="15" t="str">
        <f aca="false">INDEX(Reperes!$J$7:$J$13,WEEKDAY($A262,2))</f>
        <v>mercredi</v>
      </c>
      <c r="D262" s="15" t="n">
        <f aca="false">WEEKNUM($A262,21)</f>
        <v>37</v>
      </c>
      <c r="E262" s="15" t="str">
        <f aca="false">IFERROR(INDEX(Reperes!$B$7:$B$28,MATCH($A262,Reperes!$A$7:$A$28,0)),"")</f>
        <v/>
      </c>
      <c r="F262" s="15" t="str">
        <f aca="false">IF(SUMPRODUCT(((Reperes!$F$7:$F$28=Reperes!$B$2)+(Reperes!$F$7:$F$28="Toutes"))*(Reperes!$G$7:$G$28&lt;=$A262)*(Reperes!$H$7:$H$28&gt;=$A262))&gt;0,"Vacances","")</f>
        <v/>
      </c>
      <c r="G262" s="14" t="n">
        <f aca="false">IF(YEAR($A262-364)=2026,$A262-364,$A262-371)</f>
        <v>46281</v>
      </c>
      <c r="H262" s="15" t="str">
        <f aca="false">INDEX(Reperes!$J$7:$J$13,WEEKDAY($G262,2))</f>
        <v>mercredi</v>
      </c>
      <c r="I262" s="15" t="str">
        <f aca="false">IFERROR(INDEX(Reperes!$B$7:$B$28,MATCH($G262,Reperes!$A$7:$A$28,0)),"")</f>
        <v/>
      </c>
      <c r="J262" s="15" t="str">
        <f aca="false">IF(SUMPRODUCT(((Reperes!$F$7:$F$28=Reperes!$B$2)+(Reperes!$F$7:$F$28="Toutes"))*(Reperes!$G$7:$G$28&lt;=$G262)*(Reperes!$H$7:$H$28&gt;=$G262))&gt;0,"Vacances","")</f>
        <v/>
      </c>
      <c r="K262" s="16" t="str">
        <f aca="false">IF(AND(($E262&lt;&gt;"")=($I262&lt;&gt;""),$F262=$J262),"","Prudence : "&amp;IF(($E262&lt;&gt;"")&lt;&gt;($I262&lt;&gt;""),"statut ferie different. ","")&amp;IF($F262&lt;&gt;$J262,"statut vacances different.",""))</f>
        <v/>
      </c>
      <c r="L262" s="17"/>
      <c r="M262" s="18"/>
      <c r="N262" s="19" t="str">
        <f aca="false">IF(OR($L262="",$M262=""),"",$L262*$M262)</f>
        <v/>
      </c>
      <c r="O262" s="18"/>
      <c r="P262" s="20" t="str">
        <f aca="false">IF(OR($M262="",$O262=""),"",$O262/$M262-1)</f>
        <v/>
      </c>
    </row>
    <row r="263" customFormat="false" ht="15" hidden="false" customHeight="false" outlineLevel="0" collapsed="false">
      <c r="A263" s="14" t="n">
        <v>46646</v>
      </c>
      <c r="B263" s="15" t="str">
        <f aca="false">INDEX(Reperes!$L$7:$L$18,MONTH($A263))</f>
        <v>septembre</v>
      </c>
      <c r="C263" s="15" t="str">
        <f aca="false">INDEX(Reperes!$J$7:$J$13,WEEKDAY($A263,2))</f>
        <v>jeudi</v>
      </c>
      <c r="D263" s="15" t="n">
        <f aca="false">WEEKNUM($A263,21)</f>
        <v>37</v>
      </c>
      <c r="E263" s="15" t="str">
        <f aca="false">IFERROR(INDEX(Reperes!$B$7:$B$28,MATCH($A263,Reperes!$A$7:$A$28,0)),"")</f>
        <v/>
      </c>
      <c r="F263" s="15" t="str">
        <f aca="false">IF(SUMPRODUCT(((Reperes!$F$7:$F$28=Reperes!$B$2)+(Reperes!$F$7:$F$28="Toutes"))*(Reperes!$G$7:$G$28&lt;=$A263)*(Reperes!$H$7:$H$28&gt;=$A263))&gt;0,"Vacances","")</f>
        <v/>
      </c>
      <c r="G263" s="14" t="n">
        <f aca="false">IF(YEAR($A263-364)=2026,$A263-364,$A263-371)</f>
        <v>46282</v>
      </c>
      <c r="H263" s="15" t="str">
        <f aca="false">INDEX(Reperes!$J$7:$J$13,WEEKDAY($G263,2))</f>
        <v>jeudi</v>
      </c>
      <c r="I263" s="15" t="str">
        <f aca="false">IFERROR(INDEX(Reperes!$B$7:$B$28,MATCH($G263,Reperes!$A$7:$A$28,0)),"")</f>
        <v/>
      </c>
      <c r="J263" s="15" t="str">
        <f aca="false">IF(SUMPRODUCT(((Reperes!$F$7:$F$28=Reperes!$B$2)+(Reperes!$F$7:$F$28="Toutes"))*(Reperes!$G$7:$G$28&lt;=$G263)*(Reperes!$H$7:$H$28&gt;=$G263))&gt;0,"Vacances","")</f>
        <v/>
      </c>
      <c r="K263" s="16" t="str">
        <f aca="false">IF(AND(($E263&lt;&gt;"")=($I263&lt;&gt;""),$F263=$J263),"","Prudence : "&amp;IF(($E263&lt;&gt;"")&lt;&gt;($I263&lt;&gt;""),"statut ferie different. ","")&amp;IF($F263&lt;&gt;$J263,"statut vacances different.",""))</f>
        <v/>
      </c>
      <c r="L263" s="17"/>
      <c r="M263" s="18"/>
      <c r="N263" s="19" t="str">
        <f aca="false">IF(OR($L263="",$M263=""),"",$L263*$M263)</f>
        <v/>
      </c>
      <c r="O263" s="18"/>
      <c r="P263" s="20" t="str">
        <f aca="false">IF(OR($M263="",$O263=""),"",$O263/$M263-1)</f>
        <v/>
      </c>
    </row>
    <row r="264" customFormat="false" ht="15" hidden="false" customHeight="false" outlineLevel="0" collapsed="false">
      <c r="A264" s="14" t="n">
        <v>46647</v>
      </c>
      <c r="B264" s="15" t="str">
        <f aca="false">INDEX(Reperes!$L$7:$L$18,MONTH($A264))</f>
        <v>septembre</v>
      </c>
      <c r="C264" s="15" t="str">
        <f aca="false">INDEX(Reperes!$J$7:$J$13,WEEKDAY($A264,2))</f>
        <v>vendredi</v>
      </c>
      <c r="D264" s="15" t="n">
        <f aca="false">WEEKNUM($A264,21)</f>
        <v>37</v>
      </c>
      <c r="E264" s="15" t="str">
        <f aca="false">IFERROR(INDEX(Reperes!$B$7:$B$28,MATCH($A264,Reperes!$A$7:$A$28,0)),"")</f>
        <v/>
      </c>
      <c r="F264" s="15" t="str">
        <f aca="false">IF(SUMPRODUCT(((Reperes!$F$7:$F$28=Reperes!$B$2)+(Reperes!$F$7:$F$28="Toutes"))*(Reperes!$G$7:$G$28&lt;=$A264)*(Reperes!$H$7:$H$28&gt;=$A264))&gt;0,"Vacances","")</f>
        <v/>
      </c>
      <c r="G264" s="14" t="n">
        <f aca="false">IF(YEAR($A264-364)=2026,$A264-364,$A264-371)</f>
        <v>46283</v>
      </c>
      <c r="H264" s="15" t="str">
        <f aca="false">INDEX(Reperes!$J$7:$J$13,WEEKDAY($G264,2))</f>
        <v>vendredi</v>
      </c>
      <c r="I264" s="15" t="str">
        <f aca="false">IFERROR(INDEX(Reperes!$B$7:$B$28,MATCH($G264,Reperes!$A$7:$A$28,0)),"")</f>
        <v/>
      </c>
      <c r="J264" s="15" t="str">
        <f aca="false">IF(SUMPRODUCT(((Reperes!$F$7:$F$28=Reperes!$B$2)+(Reperes!$F$7:$F$28="Toutes"))*(Reperes!$G$7:$G$28&lt;=$G264)*(Reperes!$H$7:$H$28&gt;=$G264))&gt;0,"Vacances","")</f>
        <v/>
      </c>
      <c r="K264" s="16" t="str">
        <f aca="false">IF(AND(($E264&lt;&gt;"")=($I264&lt;&gt;""),$F264=$J264),"","Prudence : "&amp;IF(($E264&lt;&gt;"")&lt;&gt;($I264&lt;&gt;""),"statut ferie different. ","")&amp;IF($F264&lt;&gt;$J264,"statut vacances different.",""))</f>
        <v/>
      </c>
      <c r="L264" s="17"/>
      <c r="M264" s="18"/>
      <c r="N264" s="19" t="str">
        <f aca="false">IF(OR($L264="",$M264=""),"",$L264*$M264)</f>
        <v/>
      </c>
      <c r="O264" s="18"/>
      <c r="P264" s="20" t="str">
        <f aca="false">IF(OR($M264="",$O264=""),"",$O264/$M264-1)</f>
        <v/>
      </c>
    </row>
    <row r="265" customFormat="false" ht="15" hidden="false" customHeight="false" outlineLevel="0" collapsed="false">
      <c r="A265" s="21" t="n">
        <v>46648</v>
      </c>
      <c r="B265" s="22" t="str">
        <f aca="false">INDEX(Reperes!$L$7:$L$18,MONTH($A265))</f>
        <v>septembre</v>
      </c>
      <c r="C265" s="22" t="str">
        <f aca="false">INDEX(Reperes!$J$7:$J$13,WEEKDAY($A265,2))</f>
        <v>samedi</v>
      </c>
      <c r="D265" s="22" t="n">
        <f aca="false">WEEKNUM($A265,21)</f>
        <v>37</v>
      </c>
      <c r="E265" s="22" t="str">
        <f aca="false">IFERROR(INDEX(Reperes!$B$7:$B$28,MATCH($A265,Reperes!$A$7:$A$28,0)),"")</f>
        <v/>
      </c>
      <c r="F265" s="22" t="str">
        <f aca="false">IF(SUMPRODUCT(((Reperes!$F$7:$F$28=Reperes!$B$2)+(Reperes!$F$7:$F$28="Toutes"))*(Reperes!$G$7:$G$28&lt;=$A265)*(Reperes!$H$7:$H$28&gt;=$A265))&gt;0,"Vacances","")</f>
        <v/>
      </c>
      <c r="G265" s="21" t="n">
        <f aca="false">IF(YEAR($A265-364)=2026,$A265-364,$A265-371)</f>
        <v>46284</v>
      </c>
      <c r="H265" s="22" t="str">
        <f aca="false">INDEX(Reperes!$J$7:$J$13,WEEKDAY($G265,2))</f>
        <v>samedi</v>
      </c>
      <c r="I265" s="22" t="str">
        <f aca="false">IFERROR(INDEX(Reperes!$B$7:$B$28,MATCH($G265,Reperes!$A$7:$A$28,0)),"")</f>
        <v/>
      </c>
      <c r="J265" s="22" t="str">
        <f aca="false">IF(SUMPRODUCT(((Reperes!$F$7:$F$28=Reperes!$B$2)+(Reperes!$F$7:$F$28="Toutes"))*(Reperes!$G$7:$G$28&lt;=$G265)*(Reperes!$H$7:$H$28&gt;=$G265))&gt;0,"Vacances","")</f>
        <v/>
      </c>
      <c r="K265" s="23" t="str">
        <f aca="false">IF(AND(($E265&lt;&gt;"")=($I265&lt;&gt;""),$F265=$J265),"","Prudence : "&amp;IF(($E265&lt;&gt;"")&lt;&gt;($I265&lt;&gt;""),"statut ferie different. ","")&amp;IF($F265&lt;&gt;$J265,"statut vacances different.",""))</f>
        <v/>
      </c>
      <c r="L265" s="17"/>
      <c r="M265" s="18"/>
      <c r="N265" s="19" t="str">
        <f aca="false">IF(OR($L265="",$M265=""),"",$L265*$M265)</f>
        <v/>
      </c>
      <c r="O265" s="18"/>
      <c r="P265" s="20" t="str">
        <f aca="false">IF(OR($M265="",$O265=""),"",$O265/$M265-1)</f>
        <v/>
      </c>
    </row>
    <row r="266" customFormat="false" ht="15" hidden="false" customHeight="false" outlineLevel="0" collapsed="false">
      <c r="A266" s="21" t="n">
        <v>46649</v>
      </c>
      <c r="B266" s="22" t="str">
        <f aca="false">INDEX(Reperes!$L$7:$L$18,MONTH($A266))</f>
        <v>septembre</v>
      </c>
      <c r="C266" s="22" t="str">
        <f aca="false">INDEX(Reperes!$J$7:$J$13,WEEKDAY($A266,2))</f>
        <v>dimanche</v>
      </c>
      <c r="D266" s="22" t="n">
        <f aca="false">WEEKNUM($A266,21)</f>
        <v>37</v>
      </c>
      <c r="E266" s="22" t="str">
        <f aca="false">IFERROR(INDEX(Reperes!$B$7:$B$28,MATCH($A266,Reperes!$A$7:$A$28,0)),"")</f>
        <v/>
      </c>
      <c r="F266" s="22" t="str">
        <f aca="false">IF(SUMPRODUCT(((Reperes!$F$7:$F$28=Reperes!$B$2)+(Reperes!$F$7:$F$28="Toutes"))*(Reperes!$G$7:$G$28&lt;=$A266)*(Reperes!$H$7:$H$28&gt;=$A266))&gt;0,"Vacances","")</f>
        <v/>
      </c>
      <c r="G266" s="21" t="n">
        <f aca="false">IF(YEAR($A266-364)=2026,$A266-364,$A266-371)</f>
        <v>46285</v>
      </c>
      <c r="H266" s="22" t="str">
        <f aca="false">INDEX(Reperes!$J$7:$J$13,WEEKDAY($G266,2))</f>
        <v>dimanche</v>
      </c>
      <c r="I266" s="22" t="str">
        <f aca="false">IFERROR(INDEX(Reperes!$B$7:$B$28,MATCH($G266,Reperes!$A$7:$A$28,0)),"")</f>
        <v/>
      </c>
      <c r="J266" s="22" t="str">
        <f aca="false">IF(SUMPRODUCT(((Reperes!$F$7:$F$28=Reperes!$B$2)+(Reperes!$F$7:$F$28="Toutes"))*(Reperes!$G$7:$G$28&lt;=$G266)*(Reperes!$H$7:$H$28&gt;=$G266))&gt;0,"Vacances","")</f>
        <v/>
      </c>
      <c r="K266" s="23" t="str">
        <f aca="false">IF(AND(($E266&lt;&gt;"")=($I266&lt;&gt;""),$F266=$J266),"","Prudence : "&amp;IF(($E266&lt;&gt;"")&lt;&gt;($I266&lt;&gt;""),"statut ferie different. ","")&amp;IF($F266&lt;&gt;$J266,"statut vacances different.",""))</f>
        <v/>
      </c>
      <c r="L266" s="17"/>
      <c r="M266" s="18"/>
      <c r="N266" s="19" t="str">
        <f aca="false">IF(OR($L266="",$M266=""),"",$L266*$M266)</f>
        <v/>
      </c>
      <c r="O266" s="18"/>
      <c r="P266" s="20" t="str">
        <f aca="false">IF(OR($M266="",$O266=""),"",$O266/$M266-1)</f>
        <v/>
      </c>
    </row>
    <row r="267" customFormat="false" ht="15" hidden="false" customHeight="false" outlineLevel="0" collapsed="false">
      <c r="A267" s="14" t="n">
        <v>46650</v>
      </c>
      <c r="B267" s="15" t="str">
        <f aca="false">INDEX(Reperes!$L$7:$L$18,MONTH($A267))</f>
        <v>septembre</v>
      </c>
      <c r="C267" s="15" t="str">
        <f aca="false">INDEX(Reperes!$J$7:$J$13,WEEKDAY($A267,2))</f>
        <v>lundi</v>
      </c>
      <c r="D267" s="15" t="n">
        <f aca="false">WEEKNUM($A267,21)</f>
        <v>38</v>
      </c>
      <c r="E267" s="15" t="str">
        <f aca="false">IFERROR(INDEX(Reperes!$B$7:$B$28,MATCH($A267,Reperes!$A$7:$A$28,0)),"")</f>
        <v/>
      </c>
      <c r="F267" s="15" t="str">
        <f aca="false">IF(SUMPRODUCT(((Reperes!$F$7:$F$28=Reperes!$B$2)+(Reperes!$F$7:$F$28="Toutes"))*(Reperes!$G$7:$G$28&lt;=$A267)*(Reperes!$H$7:$H$28&gt;=$A267))&gt;0,"Vacances","")</f>
        <v/>
      </c>
      <c r="G267" s="14" t="n">
        <f aca="false">IF(YEAR($A267-364)=2026,$A267-364,$A267-371)</f>
        <v>46286</v>
      </c>
      <c r="H267" s="15" t="str">
        <f aca="false">INDEX(Reperes!$J$7:$J$13,WEEKDAY($G267,2))</f>
        <v>lundi</v>
      </c>
      <c r="I267" s="15" t="str">
        <f aca="false">IFERROR(INDEX(Reperes!$B$7:$B$28,MATCH($G267,Reperes!$A$7:$A$28,0)),"")</f>
        <v/>
      </c>
      <c r="J267" s="15" t="str">
        <f aca="false">IF(SUMPRODUCT(((Reperes!$F$7:$F$28=Reperes!$B$2)+(Reperes!$F$7:$F$28="Toutes"))*(Reperes!$G$7:$G$28&lt;=$G267)*(Reperes!$H$7:$H$28&gt;=$G267))&gt;0,"Vacances","")</f>
        <v/>
      </c>
      <c r="K267" s="16" t="str">
        <f aca="false">IF(AND(($E267&lt;&gt;"")=($I267&lt;&gt;""),$F267=$J267),"","Prudence : "&amp;IF(($E267&lt;&gt;"")&lt;&gt;($I267&lt;&gt;""),"statut ferie different. ","")&amp;IF($F267&lt;&gt;$J267,"statut vacances different.",""))</f>
        <v/>
      </c>
      <c r="L267" s="17"/>
      <c r="M267" s="18"/>
      <c r="N267" s="19" t="str">
        <f aca="false">IF(OR($L267="",$M267=""),"",$L267*$M267)</f>
        <v/>
      </c>
      <c r="O267" s="18"/>
      <c r="P267" s="20" t="str">
        <f aca="false">IF(OR($M267="",$O267=""),"",$O267/$M267-1)</f>
        <v/>
      </c>
    </row>
    <row r="268" customFormat="false" ht="15" hidden="false" customHeight="false" outlineLevel="0" collapsed="false">
      <c r="A268" s="14" t="n">
        <v>46651</v>
      </c>
      <c r="B268" s="15" t="str">
        <f aca="false">INDEX(Reperes!$L$7:$L$18,MONTH($A268))</f>
        <v>septembre</v>
      </c>
      <c r="C268" s="15" t="str">
        <f aca="false">INDEX(Reperes!$J$7:$J$13,WEEKDAY($A268,2))</f>
        <v>mardi</v>
      </c>
      <c r="D268" s="15" t="n">
        <f aca="false">WEEKNUM($A268,21)</f>
        <v>38</v>
      </c>
      <c r="E268" s="15" t="str">
        <f aca="false">IFERROR(INDEX(Reperes!$B$7:$B$28,MATCH($A268,Reperes!$A$7:$A$28,0)),"")</f>
        <v/>
      </c>
      <c r="F268" s="15" t="str">
        <f aca="false">IF(SUMPRODUCT(((Reperes!$F$7:$F$28=Reperes!$B$2)+(Reperes!$F$7:$F$28="Toutes"))*(Reperes!$G$7:$G$28&lt;=$A268)*(Reperes!$H$7:$H$28&gt;=$A268))&gt;0,"Vacances","")</f>
        <v/>
      </c>
      <c r="G268" s="14" t="n">
        <f aca="false">IF(YEAR($A268-364)=2026,$A268-364,$A268-371)</f>
        <v>46287</v>
      </c>
      <c r="H268" s="15" t="str">
        <f aca="false">INDEX(Reperes!$J$7:$J$13,WEEKDAY($G268,2))</f>
        <v>mardi</v>
      </c>
      <c r="I268" s="15" t="str">
        <f aca="false">IFERROR(INDEX(Reperes!$B$7:$B$28,MATCH($G268,Reperes!$A$7:$A$28,0)),"")</f>
        <v/>
      </c>
      <c r="J268" s="15" t="str">
        <f aca="false">IF(SUMPRODUCT(((Reperes!$F$7:$F$28=Reperes!$B$2)+(Reperes!$F$7:$F$28="Toutes"))*(Reperes!$G$7:$G$28&lt;=$G268)*(Reperes!$H$7:$H$28&gt;=$G268))&gt;0,"Vacances","")</f>
        <v/>
      </c>
      <c r="K268" s="16" t="str">
        <f aca="false">IF(AND(($E268&lt;&gt;"")=($I268&lt;&gt;""),$F268=$J268),"","Prudence : "&amp;IF(($E268&lt;&gt;"")&lt;&gt;($I268&lt;&gt;""),"statut ferie different. ","")&amp;IF($F268&lt;&gt;$J268,"statut vacances different.",""))</f>
        <v/>
      </c>
      <c r="L268" s="17"/>
      <c r="M268" s="18"/>
      <c r="N268" s="19" t="str">
        <f aca="false">IF(OR($L268="",$M268=""),"",$L268*$M268)</f>
        <v/>
      </c>
      <c r="O268" s="18"/>
      <c r="P268" s="20" t="str">
        <f aca="false">IF(OR($M268="",$O268=""),"",$O268/$M268-1)</f>
        <v/>
      </c>
    </row>
    <row r="269" customFormat="false" ht="15" hidden="false" customHeight="false" outlineLevel="0" collapsed="false">
      <c r="A269" s="14" t="n">
        <v>46652</v>
      </c>
      <c r="B269" s="15" t="str">
        <f aca="false">INDEX(Reperes!$L$7:$L$18,MONTH($A269))</f>
        <v>septembre</v>
      </c>
      <c r="C269" s="15" t="str">
        <f aca="false">INDEX(Reperes!$J$7:$J$13,WEEKDAY($A269,2))</f>
        <v>mercredi</v>
      </c>
      <c r="D269" s="15" t="n">
        <f aca="false">WEEKNUM($A269,21)</f>
        <v>38</v>
      </c>
      <c r="E269" s="15" t="str">
        <f aca="false">IFERROR(INDEX(Reperes!$B$7:$B$28,MATCH($A269,Reperes!$A$7:$A$28,0)),"")</f>
        <v/>
      </c>
      <c r="F269" s="15" t="str">
        <f aca="false">IF(SUMPRODUCT(((Reperes!$F$7:$F$28=Reperes!$B$2)+(Reperes!$F$7:$F$28="Toutes"))*(Reperes!$G$7:$G$28&lt;=$A269)*(Reperes!$H$7:$H$28&gt;=$A269))&gt;0,"Vacances","")</f>
        <v/>
      </c>
      <c r="G269" s="14" t="n">
        <f aca="false">IF(YEAR($A269-364)=2026,$A269-364,$A269-371)</f>
        <v>46288</v>
      </c>
      <c r="H269" s="15" t="str">
        <f aca="false">INDEX(Reperes!$J$7:$J$13,WEEKDAY($G269,2))</f>
        <v>mercredi</v>
      </c>
      <c r="I269" s="15" t="str">
        <f aca="false">IFERROR(INDEX(Reperes!$B$7:$B$28,MATCH($G269,Reperes!$A$7:$A$28,0)),"")</f>
        <v/>
      </c>
      <c r="J269" s="15" t="str">
        <f aca="false">IF(SUMPRODUCT(((Reperes!$F$7:$F$28=Reperes!$B$2)+(Reperes!$F$7:$F$28="Toutes"))*(Reperes!$G$7:$G$28&lt;=$G269)*(Reperes!$H$7:$H$28&gt;=$G269))&gt;0,"Vacances","")</f>
        <v/>
      </c>
      <c r="K269" s="16" t="str">
        <f aca="false">IF(AND(($E269&lt;&gt;"")=($I269&lt;&gt;""),$F269=$J269),"","Prudence : "&amp;IF(($E269&lt;&gt;"")&lt;&gt;($I269&lt;&gt;""),"statut ferie different. ","")&amp;IF($F269&lt;&gt;$J269,"statut vacances different.",""))</f>
        <v/>
      </c>
      <c r="L269" s="17"/>
      <c r="M269" s="18"/>
      <c r="N269" s="19" t="str">
        <f aca="false">IF(OR($L269="",$M269=""),"",$L269*$M269)</f>
        <v/>
      </c>
      <c r="O269" s="18"/>
      <c r="P269" s="20" t="str">
        <f aca="false">IF(OR($M269="",$O269=""),"",$O269/$M269-1)</f>
        <v/>
      </c>
    </row>
    <row r="270" customFormat="false" ht="15" hidden="false" customHeight="false" outlineLevel="0" collapsed="false">
      <c r="A270" s="14" t="n">
        <v>46653</v>
      </c>
      <c r="B270" s="15" t="str">
        <f aca="false">INDEX(Reperes!$L$7:$L$18,MONTH($A270))</f>
        <v>septembre</v>
      </c>
      <c r="C270" s="15" t="str">
        <f aca="false">INDEX(Reperes!$J$7:$J$13,WEEKDAY($A270,2))</f>
        <v>jeudi</v>
      </c>
      <c r="D270" s="15" t="n">
        <f aca="false">WEEKNUM($A270,21)</f>
        <v>38</v>
      </c>
      <c r="E270" s="15" t="str">
        <f aca="false">IFERROR(INDEX(Reperes!$B$7:$B$28,MATCH($A270,Reperes!$A$7:$A$28,0)),"")</f>
        <v/>
      </c>
      <c r="F270" s="15" t="str">
        <f aca="false">IF(SUMPRODUCT(((Reperes!$F$7:$F$28=Reperes!$B$2)+(Reperes!$F$7:$F$28="Toutes"))*(Reperes!$G$7:$G$28&lt;=$A270)*(Reperes!$H$7:$H$28&gt;=$A270))&gt;0,"Vacances","")</f>
        <v/>
      </c>
      <c r="G270" s="14" t="n">
        <f aca="false">IF(YEAR($A270-364)=2026,$A270-364,$A270-371)</f>
        <v>46289</v>
      </c>
      <c r="H270" s="15" t="str">
        <f aca="false">INDEX(Reperes!$J$7:$J$13,WEEKDAY($G270,2))</f>
        <v>jeudi</v>
      </c>
      <c r="I270" s="15" t="str">
        <f aca="false">IFERROR(INDEX(Reperes!$B$7:$B$28,MATCH($G270,Reperes!$A$7:$A$28,0)),"")</f>
        <v/>
      </c>
      <c r="J270" s="15" t="str">
        <f aca="false">IF(SUMPRODUCT(((Reperes!$F$7:$F$28=Reperes!$B$2)+(Reperes!$F$7:$F$28="Toutes"))*(Reperes!$G$7:$G$28&lt;=$G270)*(Reperes!$H$7:$H$28&gt;=$G270))&gt;0,"Vacances","")</f>
        <v/>
      </c>
      <c r="K270" s="16" t="str">
        <f aca="false">IF(AND(($E270&lt;&gt;"")=($I270&lt;&gt;""),$F270=$J270),"","Prudence : "&amp;IF(($E270&lt;&gt;"")&lt;&gt;($I270&lt;&gt;""),"statut ferie different. ","")&amp;IF($F270&lt;&gt;$J270,"statut vacances different.",""))</f>
        <v/>
      </c>
      <c r="L270" s="17"/>
      <c r="M270" s="18"/>
      <c r="N270" s="19" t="str">
        <f aca="false">IF(OR($L270="",$M270=""),"",$L270*$M270)</f>
        <v/>
      </c>
      <c r="O270" s="18"/>
      <c r="P270" s="20" t="str">
        <f aca="false">IF(OR($M270="",$O270=""),"",$O270/$M270-1)</f>
        <v/>
      </c>
    </row>
    <row r="271" customFormat="false" ht="15" hidden="false" customHeight="false" outlineLevel="0" collapsed="false">
      <c r="A271" s="14" t="n">
        <v>46654</v>
      </c>
      <c r="B271" s="15" t="str">
        <f aca="false">INDEX(Reperes!$L$7:$L$18,MONTH($A271))</f>
        <v>septembre</v>
      </c>
      <c r="C271" s="15" t="str">
        <f aca="false">INDEX(Reperes!$J$7:$J$13,WEEKDAY($A271,2))</f>
        <v>vendredi</v>
      </c>
      <c r="D271" s="15" t="n">
        <f aca="false">WEEKNUM($A271,21)</f>
        <v>38</v>
      </c>
      <c r="E271" s="15" t="str">
        <f aca="false">IFERROR(INDEX(Reperes!$B$7:$B$28,MATCH($A271,Reperes!$A$7:$A$28,0)),"")</f>
        <v/>
      </c>
      <c r="F271" s="15" t="str">
        <f aca="false">IF(SUMPRODUCT(((Reperes!$F$7:$F$28=Reperes!$B$2)+(Reperes!$F$7:$F$28="Toutes"))*(Reperes!$G$7:$G$28&lt;=$A271)*(Reperes!$H$7:$H$28&gt;=$A271))&gt;0,"Vacances","")</f>
        <v/>
      </c>
      <c r="G271" s="14" t="n">
        <f aca="false">IF(YEAR($A271-364)=2026,$A271-364,$A271-371)</f>
        <v>46290</v>
      </c>
      <c r="H271" s="15" t="str">
        <f aca="false">INDEX(Reperes!$J$7:$J$13,WEEKDAY($G271,2))</f>
        <v>vendredi</v>
      </c>
      <c r="I271" s="15" t="str">
        <f aca="false">IFERROR(INDEX(Reperes!$B$7:$B$28,MATCH($G271,Reperes!$A$7:$A$28,0)),"")</f>
        <v/>
      </c>
      <c r="J271" s="15" t="str">
        <f aca="false">IF(SUMPRODUCT(((Reperes!$F$7:$F$28=Reperes!$B$2)+(Reperes!$F$7:$F$28="Toutes"))*(Reperes!$G$7:$G$28&lt;=$G271)*(Reperes!$H$7:$H$28&gt;=$G271))&gt;0,"Vacances","")</f>
        <v/>
      </c>
      <c r="K271" s="16" t="str">
        <f aca="false">IF(AND(($E271&lt;&gt;"")=($I271&lt;&gt;""),$F271=$J271),"","Prudence : "&amp;IF(($E271&lt;&gt;"")&lt;&gt;($I271&lt;&gt;""),"statut ferie different. ","")&amp;IF($F271&lt;&gt;$J271,"statut vacances different.",""))</f>
        <v/>
      </c>
      <c r="L271" s="17"/>
      <c r="M271" s="18"/>
      <c r="N271" s="19" t="str">
        <f aca="false">IF(OR($L271="",$M271=""),"",$L271*$M271)</f>
        <v/>
      </c>
      <c r="O271" s="18"/>
      <c r="P271" s="20" t="str">
        <f aca="false">IF(OR($M271="",$O271=""),"",$O271/$M271-1)</f>
        <v/>
      </c>
    </row>
    <row r="272" customFormat="false" ht="15" hidden="false" customHeight="false" outlineLevel="0" collapsed="false">
      <c r="A272" s="21" t="n">
        <v>46655</v>
      </c>
      <c r="B272" s="22" t="str">
        <f aca="false">INDEX(Reperes!$L$7:$L$18,MONTH($A272))</f>
        <v>septembre</v>
      </c>
      <c r="C272" s="22" t="str">
        <f aca="false">INDEX(Reperes!$J$7:$J$13,WEEKDAY($A272,2))</f>
        <v>samedi</v>
      </c>
      <c r="D272" s="22" t="n">
        <f aca="false">WEEKNUM($A272,21)</f>
        <v>38</v>
      </c>
      <c r="E272" s="22" t="str">
        <f aca="false">IFERROR(INDEX(Reperes!$B$7:$B$28,MATCH($A272,Reperes!$A$7:$A$28,0)),"")</f>
        <v/>
      </c>
      <c r="F272" s="22" t="str">
        <f aca="false">IF(SUMPRODUCT(((Reperes!$F$7:$F$28=Reperes!$B$2)+(Reperes!$F$7:$F$28="Toutes"))*(Reperes!$G$7:$G$28&lt;=$A272)*(Reperes!$H$7:$H$28&gt;=$A272))&gt;0,"Vacances","")</f>
        <v/>
      </c>
      <c r="G272" s="21" t="n">
        <f aca="false">IF(YEAR($A272-364)=2026,$A272-364,$A272-371)</f>
        <v>46291</v>
      </c>
      <c r="H272" s="22" t="str">
        <f aca="false">INDEX(Reperes!$J$7:$J$13,WEEKDAY($G272,2))</f>
        <v>samedi</v>
      </c>
      <c r="I272" s="22" t="str">
        <f aca="false">IFERROR(INDEX(Reperes!$B$7:$B$28,MATCH($G272,Reperes!$A$7:$A$28,0)),"")</f>
        <v/>
      </c>
      <c r="J272" s="22" t="str">
        <f aca="false">IF(SUMPRODUCT(((Reperes!$F$7:$F$28=Reperes!$B$2)+(Reperes!$F$7:$F$28="Toutes"))*(Reperes!$G$7:$G$28&lt;=$G272)*(Reperes!$H$7:$H$28&gt;=$G272))&gt;0,"Vacances","")</f>
        <v/>
      </c>
      <c r="K272" s="23" t="str">
        <f aca="false">IF(AND(($E272&lt;&gt;"")=($I272&lt;&gt;""),$F272=$J272),"","Prudence : "&amp;IF(($E272&lt;&gt;"")&lt;&gt;($I272&lt;&gt;""),"statut ferie different. ","")&amp;IF($F272&lt;&gt;$J272,"statut vacances different.",""))</f>
        <v/>
      </c>
      <c r="L272" s="17"/>
      <c r="M272" s="18"/>
      <c r="N272" s="19" t="str">
        <f aca="false">IF(OR($L272="",$M272=""),"",$L272*$M272)</f>
        <v/>
      </c>
      <c r="O272" s="18"/>
      <c r="P272" s="20" t="str">
        <f aca="false">IF(OR($M272="",$O272=""),"",$O272/$M272-1)</f>
        <v/>
      </c>
    </row>
    <row r="273" customFormat="false" ht="15" hidden="false" customHeight="false" outlineLevel="0" collapsed="false">
      <c r="A273" s="21" t="n">
        <v>46656</v>
      </c>
      <c r="B273" s="22" t="str">
        <f aca="false">INDEX(Reperes!$L$7:$L$18,MONTH($A273))</f>
        <v>septembre</v>
      </c>
      <c r="C273" s="22" t="str">
        <f aca="false">INDEX(Reperes!$J$7:$J$13,WEEKDAY($A273,2))</f>
        <v>dimanche</v>
      </c>
      <c r="D273" s="22" t="n">
        <f aca="false">WEEKNUM($A273,21)</f>
        <v>38</v>
      </c>
      <c r="E273" s="22" t="str">
        <f aca="false">IFERROR(INDEX(Reperes!$B$7:$B$28,MATCH($A273,Reperes!$A$7:$A$28,0)),"")</f>
        <v/>
      </c>
      <c r="F273" s="22" t="str">
        <f aca="false">IF(SUMPRODUCT(((Reperes!$F$7:$F$28=Reperes!$B$2)+(Reperes!$F$7:$F$28="Toutes"))*(Reperes!$G$7:$G$28&lt;=$A273)*(Reperes!$H$7:$H$28&gt;=$A273))&gt;0,"Vacances","")</f>
        <v/>
      </c>
      <c r="G273" s="21" t="n">
        <f aca="false">IF(YEAR($A273-364)=2026,$A273-364,$A273-371)</f>
        <v>46292</v>
      </c>
      <c r="H273" s="22" t="str">
        <f aca="false">INDEX(Reperes!$J$7:$J$13,WEEKDAY($G273,2))</f>
        <v>dimanche</v>
      </c>
      <c r="I273" s="22" t="str">
        <f aca="false">IFERROR(INDEX(Reperes!$B$7:$B$28,MATCH($G273,Reperes!$A$7:$A$28,0)),"")</f>
        <v/>
      </c>
      <c r="J273" s="22" t="str">
        <f aca="false">IF(SUMPRODUCT(((Reperes!$F$7:$F$28=Reperes!$B$2)+(Reperes!$F$7:$F$28="Toutes"))*(Reperes!$G$7:$G$28&lt;=$G273)*(Reperes!$H$7:$H$28&gt;=$G273))&gt;0,"Vacances","")</f>
        <v/>
      </c>
      <c r="K273" s="23" t="str">
        <f aca="false">IF(AND(($E273&lt;&gt;"")=($I273&lt;&gt;""),$F273=$J273),"","Prudence : "&amp;IF(($E273&lt;&gt;"")&lt;&gt;($I273&lt;&gt;""),"statut ferie different. ","")&amp;IF($F273&lt;&gt;$J273,"statut vacances different.",""))</f>
        <v/>
      </c>
      <c r="L273" s="17"/>
      <c r="M273" s="18"/>
      <c r="N273" s="19" t="str">
        <f aca="false">IF(OR($L273="",$M273=""),"",$L273*$M273)</f>
        <v/>
      </c>
      <c r="O273" s="18"/>
      <c r="P273" s="20" t="str">
        <f aca="false">IF(OR($M273="",$O273=""),"",$O273/$M273-1)</f>
        <v/>
      </c>
    </row>
    <row r="274" customFormat="false" ht="15" hidden="false" customHeight="false" outlineLevel="0" collapsed="false">
      <c r="A274" s="14" t="n">
        <v>46657</v>
      </c>
      <c r="B274" s="15" t="str">
        <f aca="false">INDEX(Reperes!$L$7:$L$18,MONTH($A274))</f>
        <v>septembre</v>
      </c>
      <c r="C274" s="15" t="str">
        <f aca="false">INDEX(Reperes!$J$7:$J$13,WEEKDAY($A274,2))</f>
        <v>lundi</v>
      </c>
      <c r="D274" s="15" t="n">
        <f aca="false">WEEKNUM($A274,21)</f>
        <v>39</v>
      </c>
      <c r="E274" s="15" t="str">
        <f aca="false">IFERROR(INDEX(Reperes!$B$7:$B$28,MATCH($A274,Reperes!$A$7:$A$28,0)),"")</f>
        <v/>
      </c>
      <c r="F274" s="15" t="str">
        <f aca="false">IF(SUMPRODUCT(((Reperes!$F$7:$F$28=Reperes!$B$2)+(Reperes!$F$7:$F$28="Toutes"))*(Reperes!$G$7:$G$28&lt;=$A274)*(Reperes!$H$7:$H$28&gt;=$A274))&gt;0,"Vacances","")</f>
        <v/>
      </c>
      <c r="G274" s="14" t="n">
        <f aca="false">IF(YEAR($A274-364)=2026,$A274-364,$A274-371)</f>
        <v>46293</v>
      </c>
      <c r="H274" s="15" t="str">
        <f aca="false">INDEX(Reperes!$J$7:$J$13,WEEKDAY($G274,2))</f>
        <v>lundi</v>
      </c>
      <c r="I274" s="15" t="str">
        <f aca="false">IFERROR(INDEX(Reperes!$B$7:$B$28,MATCH($G274,Reperes!$A$7:$A$28,0)),"")</f>
        <v/>
      </c>
      <c r="J274" s="15" t="str">
        <f aca="false">IF(SUMPRODUCT(((Reperes!$F$7:$F$28=Reperes!$B$2)+(Reperes!$F$7:$F$28="Toutes"))*(Reperes!$G$7:$G$28&lt;=$G274)*(Reperes!$H$7:$H$28&gt;=$G274))&gt;0,"Vacances","")</f>
        <v/>
      </c>
      <c r="K274" s="16" t="str">
        <f aca="false">IF(AND(($E274&lt;&gt;"")=($I274&lt;&gt;""),$F274=$J274),"","Prudence : "&amp;IF(($E274&lt;&gt;"")&lt;&gt;($I274&lt;&gt;""),"statut ferie different. ","")&amp;IF($F274&lt;&gt;$J274,"statut vacances different.",""))</f>
        <v/>
      </c>
      <c r="L274" s="17"/>
      <c r="M274" s="18"/>
      <c r="N274" s="19" t="str">
        <f aca="false">IF(OR($L274="",$M274=""),"",$L274*$M274)</f>
        <v/>
      </c>
      <c r="O274" s="18"/>
      <c r="P274" s="20" t="str">
        <f aca="false">IF(OR($M274="",$O274=""),"",$O274/$M274-1)</f>
        <v/>
      </c>
    </row>
    <row r="275" customFormat="false" ht="15" hidden="false" customHeight="false" outlineLevel="0" collapsed="false">
      <c r="A275" s="14" t="n">
        <v>46658</v>
      </c>
      <c r="B275" s="15" t="str">
        <f aca="false">INDEX(Reperes!$L$7:$L$18,MONTH($A275))</f>
        <v>septembre</v>
      </c>
      <c r="C275" s="15" t="str">
        <f aca="false">INDEX(Reperes!$J$7:$J$13,WEEKDAY($A275,2))</f>
        <v>mardi</v>
      </c>
      <c r="D275" s="15" t="n">
        <f aca="false">WEEKNUM($A275,21)</f>
        <v>39</v>
      </c>
      <c r="E275" s="15" t="str">
        <f aca="false">IFERROR(INDEX(Reperes!$B$7:$B$28,MATCH($A275,Reperes!$A$7:$A$28,0)),"")</f>
        <v/>
      </c>
      <c r="F275" s="15" t="str">
        <f aca="false">IF(SUMPRODUCT(((Reperes!$F$7:$F$28=Reperes!$B$2)+(Reperes!$F$7:$F$28="Toutes"))*(Reperes!$G$7:$G$28&lt;=$A275)*(Reperes!$H$7:$H$28&gt;=$A275))&gt;0,"Vacances","")</f>
        <v/>
      </c>
      <c r="G275" s="14" t="n">
        <f aca="false">IF(YEAR($A275-364)=2026,$A275-364,$A275-371)</f>
        <v>46294</v>
      </c>
      <c r="H275" s="15" t="str">
        <f aca="false">INDEX(Reperes!$J$7:$J$13,WEEKDAY($G275,2))</f>
        <v>mardi</v>
      </c>
      <c r="I275" s="15" t="str">
        <f aca="false">IFERROR(INDEX(Reperes!$B$7:$B$28,MATCH($G275,Reperes!$A$7:$A$28,0)),"")</f>
        <v/>
      </c>
      <c r="J275" s="15" t="str">
        <f aca="false">IF(SUMPRODUCT(((Reperes!$F$7:$F$28=Reperes!$B$2)+(Reperes!$F$7:$F$28="Toutes"))*(Reperes!$G$7:$G$28&lt;=$G275)*(Reperes!$H$7:$H$28&gt;=$G275))&gt;0,"Vacances","")</f>
        <v/>
      </c>
      <c r="K275" s="16" t="str">
        <f aca="false">IF(AND(($E275&lt;&gt;"")=($I275&lt;&gt;""),$F275=$J275),"","Prudence : "&amp;IF(($E275&lt;&gt;"")&lt;&gt;($I275&lt;&gt;""),"statut ferie different. ","")&amp;IF($F275&lt;&gt;$J275,"statut vacances different.",""))</f>
        <v/>
      </c>
      <c r="L275" s="17"/>
      <c r="M275" s="18"/>
      <c r="N275" s="19" t="str">
        <f aca="false">IF(OR($L275="",$M275=""),"",$L275*$M275)</f>
        <v/>
      </c>
      <c r="O275" s="18"/>
      <c r="P275" s="20" t="str">
        <f aca="false">IF(OR($M275="",$O275=""),"",$O275/$M275-1)</f>
        <v/>
      </c>
    </row>
    <row r="276" customFormat="false" ht="15" hidden="false" customHeight="false" outlineLevel="0" collapsed="false">
      <c r="A276" s="14" t="n">
        <v>46659</v>
      </c>
      <c r="B276" s="15" t="str">
        <f aca="false">INDEX(Reperes!$L$7:$L$18,MONTH($A276))</f>
        <v>septembre</v>
      </c>
      <c r="C276" s="15" t="str">
        <f aca="false">INDEX(Reperes!$J$7:$J$13,WEEKDAY($A276,2))</f>
        <v>mercredi</v>
      </c>
      <c r="D276" s="15" t="n">
        <f aca="false">WEEKNUM($A276,21)</f>
        <v>39</v>
      </c>
      <c r="E276" s="15" t="str">
        <f aca="false">IFERROR(INDEX(Reperes!$B$7:$B$28,MATCH($A276,Reperes!$A$7:$A$28,0)),"")</f>
        <v/>
      </c>
      <c r="F276" s="15" t="str">
        <f aca="false">IF(SUMPRODUCT(((Reperes!$F$7:$F$28=Reperes!$B$2)+(Reperes!$F$7:$F$28="Toutes"))*(Reperes!$G$7:$G$28&lt;=$A276)*(Reperes!$H$7:$H$28&gt;=$A276))&gt;0,"Vacances","")</f>
        <v/>
      </c>
      <c r="G276" s="14" t="n">
        <f aca="false">IF(YEAR($A276-364)=2026,$A276-364,$A276-371)</f>
        <v>46295</v>
      </c>
      <c r="H276" s="15" t="str">
        <f aca="false">INDEX(Reperes!$J$7:$J$13,WEEKDAY($G276,2))</f>
        <v>mercredi</v>
      </c>
      <c r="I276" s="15" t="str">
        <f aca="false">IFERROR(INDEX(Reperes!$B$7:$B$28,MATCH($G276,Reperes!$A$7:$A$28,0)),"")</f>
        <v/>
      </c>
      <c r="J276" s="15" t="str">
        <f aca="false">IF(SUMPRODUCT(((Reperes!$F$7:$F$28=Reperes!$B$2)+(Reperes!$F$7:$F$28="Toutes"))*(Reperes!$G$7:$G$28&lt;=$G276)*(Reperes!$H$7:$H$28&gt;=$G276))&gt;0,"Vacances","")</f>
        <v/>
      </c>
      <c r="K276" s="16" t="str">
        <f aca="false">IF(AND(($E276&lt;&gt;"")=($I276&lt;&gt;""),$F276=$J276),"","Prudence : "&amp;IF(($E276&lt;&gt;"")&lt;&gt;($I276&lt;&gt;""),"statut ferie different. ","")&amp;IF($F276&lt;&gt;$J276,"statut vacances different.",""))</f>
        <v/>
      </c>
      <c r="L276" s="17"/>
      <c r="M276" s="18"/>
      <c r="N276" s="19" t="str">
        <f aca="false">IF(OR($L276="",$M276=""),"",$L276*$M276)</f>
        <v/>
      </c>
      <c r="O276" s="18"/>
      <c r="P276" s="20" t="str">
        <f aca="false">IF(OR($M276="",$O276=""),"",$O276/$M276-1)</f>
        <v/>
      </c>
    </row>
    <row r="277" customFormat="false" ht="15" hidden="false" customHeight="false" outlineLevel="0" collapsed="false">
      <c r="A277" s="14" t="n">
        <v>46660</v>
      </c>
      <c r="B277" s="15" t="str">
        <f aca="false">INDEX(Reperes!$L$7:$L$18,MONTH($A277))</f>
        <v>septembre</v>
      </c>
      <c r="C277" s="15" t="str">
        <f aca="false">INDEX(Reperes!$J$7:$J$13,WEEKDAY($A277,2))</f>
        <v>jeudi</v>
      </c>
      <c r="D277" s="15" t="n">
        <f aca="false">WEEKNUM($A277,21)</f>
        <v>39</v>
      </c>
      <c r="E277" s="15" t="str">
        <f aca="false">IFERROR(INDEX(Reperes!$B$7:$B$28,MATCH($A277,Reperes!$A$7:$A$28,0)),"")</f>
        <v/>
      </c>
      <c r="F277" s="15" t="str">
        <f aca="false">IF(SUMPRODUCT(((Reperes!$F$7:$F$28=Reperes!$B$2)+(Reperes!$F$7:$F$28="Toutes"))*(Reperes!$G$7:$G$28&lt;=$A277)*(Reperes!$H$7:$H$28&gt;=$A277))&gt;0,"Vacances","")</f>
        <v/>
      </c>
      <c r="G277" s="14" t="n">
        <f aca="false">IF(YEAR($A277-364)=2026,$A277-364,$A277-371)</f>
        <v>46296</v>
      </c>
      <c r="H277" s="15" t="str">
        <f aca="false">INDEX(Reperes!$J$7:$J$13,WEEKDAY($G277,2))</f>
        <v>jeudi</v>
      </c>
      <c r="I277" s="15" t="str">
        <f aca="false">IFERROR(INDEX(Reperes!$B$7:$B$28,MATCH($G277,Reperes!$A$7:$A$28,0)),"")</f>
        <v/>
      </c>
      <c r="J277" s="15" t="str">
        <f aca="false">IF(SUMPRODUCT(((Reperes!$F$7:$F$28=Reperes!$B$2)+(Reperes!$F$7:$F$28="Toutes"))*(Reperes!$G$7:$G$28&lt;=$G277)*(Reperes!$H$7:$H$28&gt;=$G277))&gt;0,"Vacances","")</f>
        <v/>
      </c>
      <c r="K277" s="16" t="str">
        <f aca="false">IF(AND(($E277&lt;&gt;"")=($I277&lt;&gt;""),$F277=$J277),"","Prudence : "&amp;IF(($E277&lt;&gt;"")&lt;&gt;($I277&lt;&gt;""),"statut ferie different. ","")&amp;IF($F277&lt;&gt;$J277,"statut vacances different.",""))</f>
        <v/>
      </c>
      <c r="L277" s="17"/>
      <c r="M277" s="18"/>
      <c r="N277" s="19" t="str">
        <f aca="false">IF(OR($L277="",$M277=""),"",$L277*$M277)</f>
        <v/>
      </c>
      <c r="O277" s="18"/>
      <c r="P277" s="20" t="str">
        <f aca="false">IF(OR($M277="",$O277=""),"",$O277/$M277-1)</f>
        <v/>
      </c>
    </row>
    <row r="278" customFormat="false" ht="15" hidden="false" customHeight="false" outlineLevel="0" collapsed="false">
      <c r="A278" s="14" t="n">
        <v>46661</v>
      </c>
      <c r="B278" s="15" t="str">
        <f aca="false">INDEX(Reperes!$L$7:$L$18,MONTH($A278))</f>
        <v>octobre</v>
      </c>
      <c r="C278" s="15" t="str">
        <f aca="false">INDEX(Reperes!$J$7:$J$13,WEEKDAY($A278,2))</f>
        <v>vendredi</v>
      </c>
      <c r="D278" s="15" t="n">
        <f aca="false">WEEKNUM($A278,21)</f>
        <v>39</v>
      </c>
      <c r="E278" s="15" t="str">
        <f aca="false">IFERROR(INDEX(Reperes!$B$7:$B$28,MATCH($A278,Reperes!$A$7:$A$28,0)),"")</f>
        <v/>
      </c>
      <c r="F278" s="15" t="str">
        <f aca="false">IF(SUMPRODUCT(((Reperes!$F$7:$F$28=Reperes!$B$2)+(Reperes!$F$7:$F$28="Toutes"))*(Reperes!$G$7:$G$28&lt;=$A278)*(Reperes!$H$7:$H$28&gt;=$A278))&gt;0,"Vacances","")</f>
        <v/>
      </c>
      <c r="G278" s="14" t="n">
        <f aca="false">IF(YEAR($A278-364)=2026,$A278-364,$A278-371)</f>
        <v>46297</v>
      </c>
      <c r="H278" s="15" t="str">
        <f aca="false">INDEX(Reperes!$J$7:$J$13,WEEKDAY($G278,2))</f>
        <v>vendredi</v>
      </c>
      <c r="I278" s="15" t="str">
        <f aca="false">IFERROR(INDEX(Reperes!$B$7:$B$28,MATCH($G278,Reperes!$A$7:$A$28,0)),"")</f>
        <v/>
      </c>
      <c r="J278" s="15" t="str">
        <f aca="false">IF(SUMPRODUCT(((Reperes!$F$7:$F$28=Reperes!$B$2)+(Reperes!$F$7:$F$28="Toutes"))*(Reperes!$G$7:$G$28&lt;=$G278)*(Reperes!$H$7:$H$28&gt;=$G278))&gt;0,"Vacances","")</f>
        <v/>
      </c>
      <c r="K278" s="16" t="str">
        <f aca="false">IF(AND(($E278&lt;&gt;"")=($I278&lt;&gt;""),$F278=$J278),"","Prudence : "&amp;IF(($E278&lt;&gt;"")&lt;&gt;($I278&lt;&gt;""),"statut ferie different. ","")&amp;IF($F278&lt;&gt;$J278,"statut vacances different.",""))</f>
        <v/>
      </c>
      <c r="L278" s="17"/>
      <c r="M278" s="18"/>
      <c r="N278" s="19" t="str">
        <f aca="false">IF(OR($L278="",$M278=""),"",$L278*$M278)</f>
        <v/>
      </c>
      <c r="O278" s="18"/>
      <c r="P278" s="20" t="str">
        <f aca="false">IF(OR($M278="",$O278=""),"",$O278/$M278-1)</f>
        <v/>
      </c>
    </row>
    <row r="279" customFormat="false" ht="15" hidden="false" customHeight="false" outlineLevel="0" collapsed="false">
      <c r="A279" s="21" t="n">
        <v>46662</v>
      </c>
      <c r="B279" s="22" t="str">
        <f aca="false">INDEX(Reperes!$L$7:$L$18,MONTH($A279))</f>
        <v>octobre</v>
      </c>
      <c r="C279" s="22" t="str">
        <f aca="false">INDEX(Reperes!$J$7:$J$13,WEEKDAY($A279,2))</f>
        <v>samedi</v>
      </c>
      <c r="D279" s="22" t="n">
        <f aca="false">WEEKNUM($A279,21)</f>
        <v>39</v>
      </c>
      <c r="E279" s="22" t="str">
        <f aca="false">IFERROR(INDEX(Reperes!$B$7:$B$28,MATCH($A279,Reperes!$A$7:$A$28,0)),"")</f>
        <v/>
      </c>
      <c r="F279" s="22" t="str">
        <f aca="false">IF(SUMPRODUCT(((Reperes!$F$7:$F$28=Reperes!$B$2)+(Reperes!$F$7:$F$28="Toutes"))*(Reperes!$G$7:$G$28&lt;=$A279)*(Reperes!$H$7:$H$28&gt;=$A279))&gt;0,"Vacances","")</f>
        <v/>
      </c>
      <c r="G279" s="21" t="n">
        <f aca="false">IF(YEAR($A279-364)=2026,$A279-364,$A279-371)</f>
        <v>46298</v>
      </c>
      <c r="H279" s="22" t="str">
        <f aca="false">INDEX(Reperes!$J$7:$J$13,WEEKDAY($G279,2))</f>
        <v>samedi</v>
      </c>
      <c r="I279" s="22" t="str">
        <f aca="false">IFERROR(INDEX(Reperes!$B$7:$B$28,MATCH($G279,Reperes!$A$7:$A$28,0)),"")</f>
        <v/>
      </c>
      <c r="J279" s="22" t="str">
        <f aca="false">IF(SUMPRODUCT(((Reperes!$F$7:$F$28=Reperes!$B$2)+(Reperes!$F$7:$F$28="Toutes"))*(Reperes!$G$7:$G$28&lt;=$G279)*(Reperes!$H$7:$H$28&gt;=$G279))&gt;0,"Vacances","")</f>
        <v/>
      </c>
      <c r="K279" s="23" t="str">
        <f aca="false">IF(AND(($E279&lt;&gt;"")=($I279&lt;&gt;""),$F279=$J279),"","Prudence : "&amp;IF(($E279&lt;&gt;"")&lt;&gt;($I279&lt;&gt;""),"statut ferie different. ","")&amp;IF($F279&lt;&gt;$J279,"statut vacances different.",""))</f>
        <v/>
      </c>
      <c r="L279" s="17"/>
      <c r="M279" s="18"/>
      <c r="N279" s="19" t="str">
        <f aca="false">IF(OR($L279="",$M279=""),"",$L279*$M279)</f>
        <v/>
      </c>
      <c r="O279" s="18"/>
      <c r="P279" s="20" t="str">
        <f aca="false">IF(OR($M279="",$O279=""),"",$O279/$M279-1)</f>
        <v/>
      </c>
    </row>
    <row r="280" customFormat="false" ht="15" hidden="false" customHeight="false" outlineLevel="0" collapsed="false">
      <c r="A280" s="21" t="n">
        <v>46663</v>
      </c>
      <c r="B280" s="22" t="str">
        <f aca="false">INDEX(Reperes!$L$7:$L$18,MONTH($A280))</f>
        <v>octobre</v>
      </c>
      <c r="C280" s="22" t="str">
        <f aca="false">INDEX(Reperes!$J$7:$J$13,WEEKDAY($A280,2))</f>
        <v>dimanche</v>
      </c>
      <c r="D280" s="22" t="n">
        <f aca="false">WEEKNUM($A280,21)</f>
        <v>39</v>
      </c>
      <c r="E280" s="22" t="str">
        <f aca="false">IFERROR(INDEX(Reperes!$B$7:$B$28,MATCH($A280,Reperes!$A$7:$A$28,0)),"")</f>
        <v/>
      </c>
      <c r="F280" s="22" t="str">
        <f aca="false">IF(SUMPRODUCT(((Reperes!$F$7:$F$28=Reperes!$B$2)+(Reperes!$F$7:$F$28="Toutes"))*(Reperes!$G$7:$G$28&lt;=$A280)*(Reperes!$H$7:$H$28&gt;=$A280))&gt;0,"Vacances","")</f>
        <v/>
      </c>
      <c r="G280" s="21" t="n">
        <f aca="false">IF(YEAR($A280-364)=2026,$A280-364,$A280-371)</f>
        <v>46299</v>
      </c>
      <c r="H280" s="22" t="str">
        <f aca="false">INDEX(Reperes!$J$7:$J$13,WEEKDAY($G280,2))</f>
        <v>dimanche</v>
      </c>
      <c r="I280" s="22" t="str">
        <f aca="false">IFERROR(INDEX(Reperes!$B$7:$B$28,MATCH($G280,Reperes!$A$7:$A$28,0)),"")</f>
        <v/>
      </c>
      <c r="J280" s="22" t="str">
        <f aca="false">IF(SUMPRODUCT(((Reperes!$F$7:$F$28=Reperes!$B$2)+(Reperes!$F$7:$F$28="Toutes"))*(Reperes!$G$7:$G$28&lt;=$G280)*(Reperes!$H$7:$H$28&gt;=$G280))&gt;0,"Vacances","")</f>
        <v/>
      </c>
      <c r="K280" s="23" t="str">
        <f aca="false">IF(AND(($E280&lt;&gt;"")=($I280&lt;&gt;""),$F280=$J280),"","Prudence : "&amp;IF(($E280&lt;&gt;"")&lt;&gt;($I280&lt;&gt;""),"statut ferie different. ","")&amp;IF($F280&lt;&gt;$J280,"statut vacances different.",""))</f>
        <v/>
      </c>
      <c r="L280" s="17"/>
      <c r="M280" s="18"/>
      <c r="N280" s="19" t="str">
        <f aca="false">IF(OR($L280="",$M280=""),"",$L280*$M280)</f>
        <v/>
      </c>
      <c r="O280" s="18"/>
      <c r="P280" s="20" t="str">
        <f aca="false">IF(OR($M280="",$O280=""),"",$O280/$M280-1)</f>
        <v/>
      </c>
    </row>
    <row r="281" customFormat="false" ht="15" hidden="false" customHeight="false" outlineLevel="0" collapsed="false">
      <c r="A281" s="14" t="n">
        <v>46664</v>
      </c>
      <c r="B281" s="15" t="str">
        <f aca="false">INDEX(Reperes!$L$7:$L$18,MONTH($A281))</f>
        <v>octobre</v>
      </c>
      <c r="C281" s="15" t="str">
        <f aca="false">INDEX(Reperes!$J$7:$J$13,WEEKDAY($A281,2))</f>
        <v>lundi</v>
      </c>
      <c r="D281" s="15" t="n">
        <f aca="false">WEEKNUM($A281,21)</f>
        <v>40</v>
      </c>
      <c r="E281" s="15" t="str">
        <f aca="false">IFERROR(INDEX(Reperes!$B$7:$B$28,MATCH($A281,Reperes!$A$7:$A$28,0)),"")</f>
        <v/>
      </c>
      <c r="F281" s="15" t="str">
        <f aca="false">IF(SUMPRODUCT(((Reperes!$F$7:$F$28=Reperes!$B$2)+(Reperes!$F$7:$F$28="Toutes"))*(Reperes!$G$7:$G$28&lt;=$A281)*(Reperes!$H$7:$H$28&gt;=$A281))&gt;0,"Vacances","")</f>
        <v/>
      </c>
      <c r="G281" s="14" t="n">
        <f aca="false">IF(YEAR($A281-364)=2026,$A281-364,$A281-371)</f>
        <v>46300</v>
      </c>
      <c r="H281" s="15" t="str">
        <f aca="false">INDEX(Reperes!$J$7:$J$13,WEEKDAY($G281,2))</f>
        <v>lundi</v>
      </c>
      <c r="I281" s="15" t="str">
        <f aca="false">IFERROR(INDEX(Reperes!$B$7:$B$28,MATCH($G281,Reperes!$A$7:$A$28,0)),"")</f>
        <v/>
      </c>
      <c r="J281" s="15" t="str">
        <f aca="false">IF(SUMPRODUCT(((Reperes!$F$7:$F$28=Reperes!$B$2)+(Reperes!$F$7:$F$28="Toutes"))*(Reperes!$G$7:$G$28&lt;=$G281)*(Reperes!$H$7:$H$28&gt;=$G281))&gt;0,"Vacances","")</f>
        <v/>
      </c>
      <c r="K281" s="16" t="str">
        <f aca="false">IF(AND(($E281&lt;&gt;"")=($I281&lt;&gt;""),$F281=$J281),"","Prudence : "&amp;IF(($E281&lt;&gt;"")&lt;&gt;($I281&lt;&gt;""),"statut ferie different. ","")&amp;IF($F281&lt;&gt;$J281,"statut vacances different.",""))</f>
        <v/>
      </c>
      <c r="L281" s="17"/>
      <c r="M281" s="18"/>
      <c r="N281" s="19" t="str">
        <f aca="false">IF(OR($L281="",$M281=""),"",$L281*$M281)</f>
        <v/>
      </c>
      <c r="O281" s="18"/>
      <c r="P281" s="20" t="str">
        <f aca="false">IF(OR($M281="",$O281=""),"",$O281/$M281-1)</f>
        <v/>
      </c>
    </row>
    <row r="282" customFormat="false" ht="15" hidden="false" customHeight="false" outlineLevel="0" collapsed="false">
      <c r="A282" s="14" t="n">
        <v>46665</v>
      </c>
      <c r="B282" s="15" t="str">
        <f aca="false">INDEX(Reperes!$L$7:$L$18,MONTH($A282))</f>
        <v>octobre</v>
      </c>
      <c r="C282" s="15" t="str">
        <f aca="false">INDEX(Reperes!$J$7:$J$13,WEEKDAY($A282,2))</f>
        <v>mardi</v>
      </c>
      <c r="D282" s="15" t="n">
        <f aca="false">WEEKNUM($A282,21)</f>
        <v>40</v>
      </c>
      <c r="E282" s="15" t="str">
        <f aca="false">IFERROR(INDEX(Reperes!$B$7:$B$28,MATCH($A282,Reperes!$A$7:$A$28,0)),"")</f>
        <v/>
      </c>
      <c r="F282" s="15" t="str">
        <f aca="false">IF(SUMPRODUCT(((Reperes!$F$7:$F$28=Reperes!$B$2)+(Reperes!$F$7:$F$28="Toutes"))*(Reperes!$G$7:$G$28&lt;=$A282)*(Reperes!$H$7:$H$28&gt;=$A282))&gt;0,"Vacances","")</f>
        <v/>
      </c>
      <c r="G282" s="14" t="n">
        <f aca="false">IF(YEAR($A282-364)=2026,$A282-364,$A282-371)</f>
        <v>46301</v>
      </c>
      <c r="H282" s="15" t="str">
        <f aca="false">INDEX(Reperes!$J$7:$J$13,WEEKDAY($G282,2))</f>
        <v>mardi</v>
      </c>
      <c r="I282" s="15" t="str">
        <f aca="false">IFERROR(INDEX(Reperes!$B$7:$B$28,MATCH($G282,Reperes!$A$7:$A$28,0)),"")</f>
        <v/>
      </c>
      <c r="J282" s="15" t="str">
        <f aca="false">IF(SUMPRODUCT(((Reperes!$F$7:$F$28=Reperes!$B$2)+(Reperes!$F$7:$F$28="Toutes"))*(Reperes!$G$7:$G$28&lt;=$G282)*(Reperes!$H$7:$H$28&gt;=$G282))&gt;0,"Vacances","")</f>
        <v/>
      </c>
      <c r="K282" s="16" t="str">
        <f aca="false">IF(AND(($E282&lt;&gt;"")=($I282&lt;&gt;""),$F282=$J282),"","Prudence : "&amp;IF(($E282&lt;&gt;"")&lt;&gt;($I282&lt;&gt;""),"statut ferie different. ","")&amp;IF($F282&lt;&gt;$J282,"statut vacances different.",""))</f>
        <v/>
      </c>
      <c r="L282" s="17"/>
      <c r="M282" s="18"/>
      <c r="N282" s="19" t="str">
        <f aca="false">IF(OR($L282="",$M282=""),"",$L282*$M282)</f>
        <v/>
      </c>
      <c r="O282" s="18"/>
      <c r="P282" s="20" t="str">
        <f aca="false">IF(OR($M282="",$O282=""),"",$O282/$M282-1)</f>
        <v/>
      </c>
    </row>
    <row r="283" customFormat="false" ht="15" hidden="false" customHeight="false" outlineLevel="0" collapsed="false">
      <c r="A283" s="14" t="n">
        <v>46666</v>
      </c>
      <c r="B283" s="15" t="str">
        <f aca="false">INDEX(Reperes!$L$7:$L$18,MONTH($A283))</f>
        <v>octobre</v>
      </c>
      <c r="C283" s="15" t="str">
        <f aca="false">INDEX(Reperes!$J$7:$J$13,WEEKDAY($A283,2))</f>
        <v>mercredi</v>
      </c>
      <c r="D283" s="15" t="n">
        <f aca="false">WEEKNUM($A283,21)</f>
        <v>40</v>
      </c>
      <c r="E283" s="15" t="str">
        <f aca="false">IFERROR(INDEX(Reperes!$B$7:$B$28,MATCH($A283,Reperes!$A$7:$A$28,0)),"")</f>
        <v/>
      </c>
      <c r="F283" s="15" t="str">
        <f aca="false">IF(SUMPRODUCT(((Reperes!$F$7:$F$28=Reperes!$B$2)+(Reperes!$F$7:$F$28="Toutes"))*(Reperes!$G$7:$G$28&lt;=$A283)*(Reperes!$H$7:$H$28&gt;=$A283))&gt;0,"Vacances","")</f>
        <v/>
      </c>
      <c r="G283" s="14" t="n">
        <f aca="false">IF(YEAR($A283-364)=2026,$A283-364,$A283-371)</f>
        <v>46302</v>
      </c>
      <c r="H283" s="15" t="str">
        <f aca="false">INDEX(Reperes!$J$7:$J$13,WEEKDAY($G283,2))</f>
        <v>mercredi</v>
      </c>
      <c r="I283" s="15" t="str">
        <f aca="false">IFERROR(INDEX(Reperes!$B$7:$B$28,MATCH($G283,Reperes!$A$7:$A$28,0)),"")</f>
        <v/>
      </c>
      <c r="J283" s="15" t="str">
        <f aca="false">IF(SUMPRODUCT(((Reperes!$F$7:$F$28=Reperes!$B$2)+(Reperes!$F$7:$F$28="Toutes"))*(Reperes!$G$7:$G$28&lt;=$G283)*(Reperes!$H$7:$H$28&gt;=$G283))&gt;0,"Vacances","")</f>
        <v/>
      </c>
      <c r="K283" s="16" t="str">
        <f aca="false">IF(AND(($E283&lt;&gt;"")=($I283&lt;&gt;""),$F283=$J283),"","Prudence : "&amp;IF(($E283&lt;&gt;"")&lt;&gt;($I283&lt;&gt;""),"statut ferie different. ","")&amp;IF($F283&lt;&gt;$J283,"statut vacances different.",""))</f>
        <v/>
      </c>
      <c r="L283" s="17"/>
      <c r="M283" s="18"/>
      <c r="N283" s="19" t="str">
        <f aca="false">IF(OR($L283="",$M283=""),"",$L283*$M283)</f>
        <v/>
      </c>
      <c r="O283" s="18"/>
      <c r="P283" s="20" t="str">
        <f aca="false">IF(OR($M283="",$O283=""),"",$O283/$M283-1)</f>
        <v/>
      </c>
    </row>
    <row r="284" customFormat="false" ht="15" hidden="false" customHeight="false" outlineLevel="0" collapsed="false">
      <c r="A284" s="14" t="n">
        <v>46667</v>
      </c>
      <c r="B284" s="15" t="str">
        <f aca="false">INDEX(Reperes!$L$7:$L$18,MONTH($A284))</f>
        <v>octobre</v>
      </c>
      <c r="C284" s="15" t="str">
        <f aca="false">INDEX(Reperes!$J$7:$J$13,WEEKDAY($A284,2))</f>
        <v>jeudi</v>
      </c>
      <c r="D284" s="15" t="n">
        <f aca="false">WEEKNUM($A284,21)</f>
        <v>40</v>
      </c>
      <c r="E284" s="15" t="str">
        <f aca="false">IFERROR(INDEX(Reperes!$B$7:$B$28,MATCH($A284,Reperes!$A$7:$A$28,0)),"")</f>
        <v/>
      </c>
      <c r="F284" s="15" t="str">
        <f aca="false">IF(SUMPRODUCT(((Reperes!$F$7:$F$28=Reperes!$B$2)+(Reperes!$F$7:$F$28="Toutes"))*(Reperes!$G$7:$G$28&lt;=$A284)*(Reperes!$H$7:$H$28&gt;=$A284))&gt;0,"Vacances","")</f>
        <v/>
      </c>
      <c r="G284" s="14" t="n">
        <f aca="false">IF(YEAR($A284-364)=2026,$A284-364,$A284-371)</f>
        <v>46303</v>
      </c>
      <c r="H284" s="15" t="str">
        <f aca="false">INDEX(Reperes!$J$7:$J$13,WEEKDAY($G284,2))</f>
        <v>jeudi</v>
      </c>
      <c r="I284" s="15" t="str">
        <f aca="false">IFERROR(INDEX(Reperes!$B$7:$B$28,MATCH($G284,Reperes!$A$7:$A$28,0)),"")</f>
        <v/>
      </c>
      <c r="J284" s="15" t="str">
        <f aca="false">IF(SUMPRODUCT(((Reperes!$F$7:$F$28=Reperes!$B$2)+(Reperes!$F$7:$F$28="Toutes"))*(Reperes!$G$7:$G$28&lt;=$G284)*(Reperes!$H$7:$H$28&gt;=$G284))&gt;0,"Vacances","")</f>
        <v/>
      </c>
      <c r="K284" s="16" t="str">
        <f aca="false">IF(AND(($E284&lt;&gt;"")=($I284&lt;&gt;""),$F284=$J284),"","Prudence : "&amp;IF(($E284&lt;&gt;"")&lt;&gt;($I284&lt;&gt;""),"statut ferie different. ","")&amp;IF($F284&lt;&gt;$J284,"statut vacances different.",""))</f>
        <v/>
      </c>
      <c r="L284" s="17"/>
      <c r="M284" s="18"/>
      <c r="N284" s="19" t="str">
        <f aca="false">IF(OR($L284="",$M284=""),"",$L284*$M284)</f>
        <v/>
      </c>
      <c r="O284" s="18"/>
      <c r="P284" s="20" t="str">
        <f aca="false">IF(OR($M284="",$O284=""),"",$O284/$M284-1)</f>
        <v/>
      </c>
    </row>
    <row r="285" customFormat="false" ht="15" hidden="false" customHeight="false" outlineLevel="0" collapsed="false">
      <c r="A285" s="14" t="n">
        <v>46668</v>
      </c>
      <c r="B285" s="15" t="str">
        <f aca="false">INDEX(Reperes!$L$7:$L$18,MONTH($A285))</f>
        <v>octobre</v>
      </c>
      <c r="C285" s="15" t="str">
        <f aca="false">INDEX(Reperes!$J$7:$J$13,WEEKDAY($A285,2))</f>
        <v>vendredi</v>
      </c>
      <c r="D285" s="15" t="n">
        <f aca="false">WEEKNUM($A285,21)</f>
        <v>40</v>
      </c>
      <c r="E285" s="15" t="str">
        <f aca="false">IFERROR(INDEX(Reperes!$B$7:$B$28,MATCH($A285,Reperes!$A$7:$A$28,0)),"")</f>
        <v/>
      </c>
      <c r="F285" s="15" t="str">
        <f aca="false">IF(SUMPRODUCT(((Reperes!$F$7:$F$28=Reperes!$B$2)+(Reperes!$F$7:$F$28="Toutes"))*(Reperes!$G$7:$G$28&lt;=$A285)*(Reperes!$H$7:$H$28&gt;=$A285))&gt;0,"Vacances","")</f>
        <v/>
      </c>
      <c r="G285" s="14" t="n">
        <f aca="false">IF(YEAR($A285-364)=2026,$A285-364,$A285-371)</f>
        <v>46304</v>
      </c>
      <c r="H285" s="15" t="str">
        <f aca="false">INDEX(Reperes!$J$7:$J$13,WEEKDAY($G285,2))</f>
        <v>vendredi</v>
      </c>
      <c r="I285" s="15" t="str">
        <f aca="false">IFERROR(INDEX(Reperes!$B$7:$B$28,MATCH($G285,Reperes!$A$7:$A$28,0)),"")</f>
        <v/>
      </c>
      <c r="J285" s="15" t="str">
        <f aca="false">IF(SUMPRODUCT(((Reperes!$F$7:$F$28=Reperes!$B$2)+(Reperes!$F$7:$F$28="Toutes"))*(Reperes!$G$7:$G$28&lt;=$G285)*(Reperes!$H$7:$H$28&gt;=$G285))&gt;0,"Vacances","")</f>
        <v/>
      </c>
      <c r="K285" s="16" t="str">
        <f aca="false">IF(AND(($E285&lt;&gt;"")=($I285&lt;&gt;""),$F285=$J285),"","Prudence : "&amp;IF(($E285&lt;&gt;"")&lt;&gt;($I285&lt;&gt;""),"statut ferie different. ","")&amp;IF($F285&lt;&gt;$J285,"statut vacances different.",""))</f>
        <v/>
      </c>
      <c r="L285" s="17"/>
      <c r="M285" s="18"/>
      <c r="N285" s="19" t="str">
        <f aca="false">IF(OR($L285="",$M285=""),"",$L285*$M285)</f>
        <v/>
      </c>
      <c r="O285" s="18"/>
      <c r="P285" s="20" t="str">
        <f aca="false">IF(OR($M285="",$O285=""),"",$O285/$M285-1)</f>
        <v/>
      </c>
    </row>
    <row r="286" customFormat="false" ht="15" hidden="false" customHeight="false" outlineLevel="0" collapsed="false">
      <c r="A286" s="21" t="n">
        <v>46669</v>
      </c>
      <c r="B286" s="22" t="str">
        <f aca="false">INDEX(Reperes!$L$7:$L$18,MONTH($A286))</f>
        <v>octobre</v>
      </c>
      <c r="C286" s="22" t="str">
        <f aca="false">INDEX(Reperes!$J$7:$J$13,WEEKDAY($A286,2))</f>
        <v>samedi</v>
      </c>
      <c r="D286" s="22" t="n">
        <f aca="false">WEEKNUM($A286,21)</f>
        <v>40</v>
      </c>
      <c r="E286" s="22" t="str">
        <f aca="false">IFERROR(INDEX(Reperes!$B$7:$B$28,MATCH($A286,Reperes!$A$7:$A$28,0)),"")</f>
        <v/>
      </c>
      <c r="F286" s="22" t="str">
        <f aca="false">IF(SUMPRODUCT(((Reperes!$F$7:$F$28=Reperes!$B$2)+(Reperes!$F$7:$F$28="Toutes"))*(Reperes!$G$7:$G$28&lt;=$A286)*(Reperes!$H$7:$H$28&gt;=$A286))&gt;0,"Vacances","")</f>
        <v/>
      </c>
      <c r="G286" s="21" t="n">
        <f aca="false">IF(YEAR($A286-364)=2026,$A286-364,$A286-371)</f>
        <v>46305</v>
      </c>
      <c r="H286" s="22" t="str">
        <f aca="false">INDEX(Reperes!$J$7:$J$13,WEEKDAY($G286,2))</f>
        <v>samedi</v>
      </c>
      <c r="I286" s="22" t="str">
        <f aca="false">IFERROR(INDEX(Reperes!$B$7:$B$28,MATCH($G286,Reperes!$A$7:$A$28,0)),"")</f>
        <v/>
      </c>
      <c r="J286" s="22" t="str">
        <f aca="false">IF(SUMPRODUCT(((Reperes!$F$7:$F$28=Reperes!$B$2)+(Reperes!$F$7:$F$28="Toutes"))*(Reperes!$G$7:$G$28&lt;=$G286)*(Reperes!$H$7:$H$28&gt;=$G286))&gt;0,"Vacances","")</f>
        <v/>
      </c>
      <c r="K286" s="23" t="str">
        <f aca="false">IF(AND(($E286&lt;&gt;"")=($I286&lt;&gt;""),$F286=$J286),"","Prudence : "&amp;IF(($E286&lt;&gt;"")&lt;&gt;($I286&lt;&gt;""),"statut ferie different. ","")&amp;IF($F286&lt;&gt;$J286,"statut vacances different.",""))</f>
        <v/>
      </c>
      <c r="L286" s="17"/>
      <c r="M286" s="18"/>
      <c r="N286" s="19" t="str">
        <f aca="false">IF(OR($L286="",$M286=""),"",$L286*$M286)</f>
        <v/>
      </c>
      <c r="O286" s="18"/>
      <c r="P286" s="20" t="str">
        <f aca="false">IF(OR($M286="",$O286=""),"",$O286/$M286-1)</f>
        <v/>
      </c>
    </row>
    <row r="287" customFormat="false" ht="15" hidden="false" customHeight="false" outlineLevel="0" collapsed="false">
      <c r="A287" s="21" t="n">
        <v>46670</v>
      </c>
      <c r="B287" s="22" t="str">
        <f aca="false">INDEX(Reperes!$L$7:$L$18,MONTH($A287))</f>
        <v>octobre</v>
      </c>
      <c r="C287" s="22" t="str">
        <f aca="false">INDEX(Reperes!$J$7:$J$13,WEEKDAY($A287,2))</f>
        <v>dimanche</v>
      </c>
      <c r="D287" s="22" t="n">
        <f aca="false">WEEKNUM($A287,21)</f>
        <v>40</v>
      </c>
      <c r="E287" s="22" t="str">
        <f aca="false">IFERROR(INDEX(Reperes!$B$7:$B$28,MATCH($A287,Reperes!$A$7:$A$28,0)),"")</f>
        <v/>
      </c>
      <c r="F287" s="22" t="str">
        <f aca="false">IF(SUMPRODUCT(((Reperes!$F$7:$F$28=Reperes!$B$2)+(Reperes!$F$7:$F$28="Toutes"))*(Reperes!$G$7:$G$28&lt;=$A287)*(Reperes!$H$7:$H$28&gt;=$A287))&gt;0,"Vacances","")</f>
        <v/>
      </c>
      <c r="G287" s="21" t="n">
        <f aca="false">IF(YEAR($A287-364)=2026,$A287-364,$A287-371)</f>
        <v>46306</v>
      </c>
      <c r="H287" s="22" t="str">
        <f aca="false">INDEX(Reperes!$J$7:$J$13,WEEKDAY($G287,2))</f>
        <v>dimanche</v>
      </c>
      <c r="I287" s="22" t="str">
        <f aca="false">IFERROR(INDEX(Reperes!$B$7:$B$28,MATCH($G287,Reperes!$A$7:$A$28,0)),"")</f>
        <v/>
      </c>
      <c r="J287" s="22" t="str">
        <f aca="false">IF(SUMPRODUCT(((Reperes!$F$7:$F$28=Reperes!$B$2)+(Reperes!$F$7:$F$28="Toutes"))*(Reperes!$G$7:$G$28&lt;=$G287)*(Reperes!$H$7:$H$28&gt;=$G287))&gt;0,"Vacances","")</f>
        <v/>
      </c>
      <c r="K287" s="23" t="str">
        <f aca="false">IF(AND(($E287&lt;&gt;"")=($I287&lt;&gt;""),$F287=$J287),"","Prudence : "&amp;IF(($E287&lt;&gt;"")&lt;&gt;($I287&lt;&gt;""),"statut ferie different. ","")&amp;IF($F287&lt;&gt;$J287,"statut vacances different.",""))</f>
        <v/>
      </c>
      <c r="L287" s="17"/>
      <c r="M287" s="18"/>
      <c r="N287" s="19" t="str">
        <f aca="false">IF(OR($L287="",$M287=""),"",$L287*$M287)</f>
        <v/>
      </c>
      <c r="O287" s="18"/>
      <c r="P287" s="20" t="str">
        <f aca="false">IF(OR($M287="",$O287=""),"",$O287/$M287-1)</f>
        <v/>
      </c>
    </row>
    <row r="288" customFormat="false" ht="15" hidden="false" customHeight="false" outlineLevel="0" collapsed="false">
      <c r="A288" s="14" t="n">
        <v>46671</v>
      </c>
      <c r="B288" s="15" t="str">
        <f aca="false">INDEX(Reperes!$L$7:$L$18,MONTH($A288))</f>
        <v>octobre</v>
      </c>
      <c r="C288" s="15" t="str">
        <f aca="false">INDEX(Reperes!$J$7:$J$13,WEEKDAY($A288,2))</f>
        <v>lundi</v>
      </c>
      <c r="D288" s="15" t="n">
        <f aca="false">WEEKNUM($A288,21)</f>
        <v>41</v>
      </c>
      <c r="E288" s="15" t="str">
        <f aca="false">IFERROR(INDEX(Reperes!$B$7:$B$28,MATCH($A288,Reperes!$A$7:$A$28,0)),"")</f>
        <v/>
      </c>
      <c r="F288" s="15" t="str">
        <f aca="false">IF(SUMPRODUCT(((Reperes!$F$7:$F$28=Reperes!$B$2)+(Reperes!$F$7:$F$28="Toutes"))*(Reperes!$G$7:$G$28&lt;=$A288)*(Reperes!$H$7:$H$28&gt;=$A288))&gt;0,"Vacances","")</f>
        <v/>
      </c>
      <c r="G288" s="14" t="n">
        <f aca="false">IF(YEAR($A288-364)=2026,$A288-364,$A288-371)</f>
        <v>46307</v>
      </c>
      <c r="H288" s="15" t="str">
        <f aca="false">INDEX(Reperes!$J$7:$J$13,WEEKDAY($G288,2))</f>
        <v>lundi</v>
      </c>
      <c r="I288" s="15" t="str">
        <f aca="false">IFERROR(INDEX(Reperes!$B$7:$B$28,MATCH($G288,Reperes!$A$7:$A$28,0)),"")</f>
        <v/>
      </c>
      <c r="J288" s="15" t="str">
        <f aca="false">IF(SUMPRODUCT(((Reperes!$F$7:$F$28=Reperes!$B$2)+(Reperes!$F$7:$F$28="Toutes"))*(Reperes!$G$7:$G$28&lt;=$G288)*(Reperes!$H$7:$H$28&gt;=$G288))&gt;0,"Vacances","")</f>
        <v/>
      </c>
      <c r="K288" s="16" t="str">
        <f aca="false">IF(AND(($E288&lt;&gt;"")=($I288&lt;&gt;""),$F288=$J288),"","Prudence : "&amp;IF(($E288&lt;&gt;"")&lt;&gt;($I288&lt;&gt;""),"statut ferie different. ","")&amp;IF($F288&lt;&gt;$J288,"statut vacances different.",""))</f>
        <v/>
      </c>
      <c r="L288" s="17"/>
      <c r="M288" s="18"/>
      <c r="N288" s="19" t="str">
        <f aca="false">IF(OR($L288="",$M288=""),"",$L288*$M288)</f>
        <v/>
      </c>
      <c r="O288" s="18"/>
      <c r="P288" s="20" t="str">
        <f aca="false">IF(OR($M288="",$O288=""),"",$O288/$M288-1)</f>
        <v/>
      </c>
    </row>
    <row r="289" customFormat="false" ht="15" hidden="false" customHeight="false" outlineLevel="0" collapsed="false">
      <c r="A289" s="14" t="n">
        <v>46672</v>
      </c>
      <c r="B289" s="15" t="str">
        <f aca="false">INDEX(Reperes!$L$7:$L$18,MONTH($A289))</f>
        <v>octobre</v>
      </c>
      <c r="C289" s="15" t="str">
        <f aca="false">INDEX(Reperes!$J$7:$J$13,WEEKDAY($A289,2))</f>
        <v>mardi</v>
      </c>
      <c r="D289" s="15" t="n">
        <f aca="false">WEEKNUM($A289,21)</f>
        <v>41</v>
      </c>
      <c r="E289" s="15" t="str">
        <f aca="false">IFERROR(INDEX(Reperes!$B$7:$B$28,MATCH($A289,Reperes!$A$7:$A$28,0)),"")</f>
        <v/>
      </c>
      <c r="F289" s="15" t="str">
        <f aca="false">IF(SUMPRODUCT(((Reperes!$F$7:$F$28=Reperes!$B$2)+(Reperes!$F$7:$F$28="Toutes"))*(Reperes!$G$7:$G$28&lt;=$A289)*(Reperes!$H$7:$H$28&gt;=$A289))&gt;0,"Vacances","")</f>
        <v/>
      </c>
      <c r="G289" s="14" t="n">
        <f aca="false">IF(YEAR($A289-364)=2026,$A289-364,$A289-371)</f>
        <v>46308</v>
      </c>
      <c r="H289" s="15" t="str">
        <f aca="false">INDEX(Reperes!$J$7:$J$13,WEEKDAY($G289,2))</f>
        <v>mardi</v>
      </c>
      <c r="I289" s="15" t="str">
        <f aca="false">IFERROR(INDEX(Reperes!$B$7:$B$28,MATCH($G289,Reperes!$A$7:$A$28,0)),"")</f>
        <v/>
      </c>
      <c r="J289" s="15" t="str">
        <f aca="false">IF(SUMPRODUCT(((Reperes!$F$7:$F$28=Reperes!$B$2)+(Reperes!$F$7:$F$28="Toutes"))*(Reperes!$G$7:$G$28&lt;=$G289)*(Reperes!$H$7:$H$28&gt;=$G289))&gt;0,"Vacances","")</f>
        <v/>
      </c>
      <c r="K289" s="16" t="str">
        <f aca="false">IF(AND(($E289&lt;&gt;"")=($I289&lt;&gt;""),$F289=$J289),"","Prudence : "&amp;IF(($E289&lt;&gt;"")&lt;&gt;($I289&lt;&gt;""),"statut ferie different. ","")&amp;IF($F289&lt;&gt;$J289,"statut vacances different.",""))</f>
        <v/>
      </c>
      <c r="L289" s="17"/>
      <c r="M289" s="18"/>
      <c r="N289" s="19" t="str">
        <f aca="false">IF(OR($L289="",$M289=""),"",$L289*$M289)</f>
        <v/>
      </c>
      <c r="O289" s="18"/>
      <c r="P289" s="20" t="str">
        <f aca="false">IF(OR($M289="",$O289=""),"",$O289/$M289-1)</f>
        <v/>
      </c>
    </row>
    <row r="290" customFormat="false" ht="15" hidden="false" customHeight="false" outlineLevel="0" collapsed="false">
      <c r="A290" s="14" t="n">
        <v>46673</v>
      </c>
      <c r="B290" s="15" t="str">
        <f aca="false">INDEX(Reperes!$L$7:$L$18,MONTH($A290))</f>
        <v>octobre</v>
      </c>
      <c r="C290" s="15" t="str">
        <f aca="false">INDEX(Reperes!$J$7:$J$13,WEEKDAY($A290,2))</f>
        <v>mercredi</v>
      </c>
      <c r="D290" s="15" t="n">
        <f aca="false">WEEKNUM($A290,21)</f>
        <v>41</v>
      </c>
      <c r="E290" s="15" t="str">
        <f aca="false">IFERROR(INDEX(Reperes!$B$7:$B$28,MATCH($A290,Reperes!$A$7:$A$28,0)),"")</f>
        <v/>
      </c>
      <c r="F290" s="15" t="str">
        <f aca="false">IF(SUMPRODUCT(((Reperes!$F$7:$F$28=Reperes!$B$2)+(Reperes!$F$7:$F$28="Toutes"))*(Reperes!$G$7:$G$28&lt;=$A290)*(Reperes!$H$7:$H$28&gt;=$A290))&gt;0,"Vacances","")</f>
        <v/>
      </c>
      <c r="G290" s="14" t="n">
        <f aca="false">IF(YEAR($A290-364)=2026,$A290-364,$A290-371)</f>
        <v>46309</v>
      </c>
      <c r="H290" s="15" t="str">
        <f aca="false">INDEX(Reperes!$J$7:$J$13,WEEKDAY($G290,2))</f>
        <v>mercredi</v>
      </c>
      <c r="I290" s="15" t="str">
        <f aca="false">IFERROR(INDEX(Reperes!$B$7:$B$28,MATCH($G290,Reperes!$A$7:$A$28,0)),"")</f>
        <v/>
      </c>
      <c r="J290" s="15" t="str">
        <f aca="false">IF(SUMPRODUCT(((Reperes!$F$7:$F$28=Reperes!$B$2)+(Reperes!$F$7:$F$28="Toutes"))*(Reperes!$G$7:$G$28&lt;=$G290)*(Reperes!$H$7:$H$28&gt;=$G290))&gt;0,"Vacances","")</f>
        <v/>
      </c>
      <c r="K290" s="16" t="str">
        <f aca="false">IF(AND(($E290&lt;&gt;"")=($I290&lt;&gt;""),$F290=$J290),"","Prudence : "&amp;IF(($E290&lt;&gt;"")&lt;&gt;($I290&lt;&gt;""),"statut ferie different. ","")&amp;IF($F290&lt;&gt;$J290,"statut vacances different.",""))</f>
        <v/>
      </c>
      <c r="L290" s="17"/>
      <c r="M290" s="18"/>
      <c r="N290" s="19" t="str">
        <f aca="false">IF(OR($L290="",$M290=""),"",$L290*$M290)</f>
        <v/>
      </c>
      <c r="O290" s="18"/>
      <c r="P290" s="20" t="str">
        <f aca="false">IF(OR($M290="",$O290=""),"",$O290/$M290-1)</f>
        <v/>
      </c>
    </row>
    <row r="291" customFormat="false" ht="15" hidden="false" customHeight="false" outlineLevel="0" collapsed="false">
      <c r="A291" s="14" t="n">
        <v>46674</v>
      </c>
      <c r="B291" s="15" t="str">
        <f aca="false">INDEX(Reperes!$L$7:$L$18,MONTH($A291))</f>
        <v>octobre</v>
      </c>
      <c r="C291" s="15" t="str">
        <f aca="false">INDEX(Reperes!$J$7:$J$13,WEEKDAY($A291,2))</f>
        <v>jeudi</v>
      </c>
      <c r="D291" s="15" t="n">
        <f aca="false">WEEKNUM($A291,21)</f>
        <v>41</v>
      </c>
      <c r="E291" s="15" t="str">
        <f aca="false">IFERROR(INDEX(Reperes!$B$7:$B$28,MATCH($A291,Reperes!$A$7:$A$28,0)),"")</f>
        <v/>
      </c>
      <c r="F291" s="15" t="str">
        <f aca="false">IF(SUMPRODUCT(((Reperes!$F$7:$F$28=Reperes!$B$2)+(Reperes!$F$7:$F$28="Toutes"))*(Reperes!$G$7:$G$28&lt;=$A291)*(Reperes!$H$7:$H$28&gt;=$A291))&gt;0,"Vacances","")</f>
        <v/>
      </c>
      <c r="G291" s="14" t="n">
        <f aca="false">IF(YEAR($A291-364)=2026,$A291-364,$A291-371)</f>
        <v>46310</v>
      </c>
      <c r="H291" s="15" t="str">
        <f aca="false">INDEX(Reperes!$J$7:$J$13,WEEKDAY($G291,2))</f>
        <v>jeudi</v>
      </c>
      <c r="I291" s="15" t="str">
        <f aca="false">IFERROR(INDEX(Reperes!$B$7:$B$28,MATCH($G291,Reperes!$A$7:$A$28,0)),"")</f>
        <v/>
      </c>
      <c r="J291" s="15" t="str">
        <f aca="false">IF(SUMPRODUCT(((Reperes!$F$7:$F$28=Reperes!$B$2)+(Reperes!$F$7:$F$28="Toutes"))*(Reperes!$G$7:$G$28&lt;=$G291)*(Reperes!$H$7:$H$28&gt;=$G291))&gt;0,"Vacances","")</f>
        <v/>
      </c>
      <c r="K291" s="16" t="str">
        <f aca="false">IF(AND(($E291&lt;&gt;"")=($I291&lt;&gt;""),$F291=$J291),"","Prudence : "&amp;IF(($E291&lt;&gt;"")&lt;&gt;($I291&lt;&gt;""),"statut ferie different. ","")&amp;IF($F291&lt;&gt;$J291,"statut vacances different.",""))</f>
        <v/>
      </c>
      <c r="L291" s="17"/>
      <c r="M291" s="18"/>
      <c r="N291" s="19" t="str">
        <f aca="false">IF(OR($L291="",$M291=""),"",$L291*$M291)</f>
        <v/>
      </c>
      <c r="O291" s="18"/>
      <c r="P291" s="20" t="str">
        <f aca="false">IF(OR($M291="",$O291=""),"",$O291/$M291-1)</f>
        <v/>
      </c>
    </row>
    <row r="292" customFormat="false" ht="15" hidden="false" customHeight="false" outlineLevel="0" collapsed="false">
      <c r="A292" s="14" t="n">
        <v>46675</v>
      </c>
      <c r="B292" s="15" t="str">
        <f aca="false">INDEX(Reperes!$L$7:$L$18,MONTH($A292))</f>
        <v>octobre</v>
      </c>
      <c r="C292" s="15" t="str">
        <f aca="false">INDEX(Reperes!$J$7:$J$13,WEEKDAY($A292,2))</f>
        <v>vendredi</v>
      </c>
      <c r="D292" s="15" t="n">
        <f aca="false">WEEKNUM($A292,21)</f>
        <v>41</v>
      </c>
      <c r="E292" s="15" t="str">
        <f aca="false">IFERROR(INDEX(Reperes!$B$7:$B$28,MATCH($A292,Reperes!$A$7:$A$28,0)),"")</f>
        <v/>
      </c>
      <c r="F292" s="15" t="str">
        <f aca="false">IF(SUMPRODUCT(((Reperes!$F$7:$F$28=Reperes!$B$2)+(Reperes!$F$7:$F$28="Toutes"))*(Reperes!$G$7:$G$28&lt;=$A292)*(Reperes!$H$7:$H$28&gt;=$A292))&gt;0,"Vacances","")</f>
        <v/>
      </c>
      <c r="G292" s="14" t="n">
        <f aca="false">IF(YEAR($A292-364)=2026,$A292-364,$A292-371)</f>
        <v>46311</v>
      </c>
      <c r="H292" s="15" t="str">
        <f aca="false">INDEX(Reperes!$J$7:$J$13,WEEKDAY($G292,2))</f>
        <v>vendredi</v>
      </c>
      <c r="I292" s="15" t="str">
        <f aca="false">IFERROR(INDEX(Reperes!$B$7:$B$28,MATCH($G292,Reperes!$A$7:$A$28,0)),"")</f>
        <v/>
      </c>
      <c r="J292" s="15" t="str">
        <f aca="false">IF(SUMPRODUCT(((Reperes!$F$7:$F$28=Reperes!$B$2)+(Reperes!$F$7:$F$28="Toutes"))*(Reperes!$G$7:$G$28&lt;=$G292)*(Reperes!$H$7:$H$28&gt;=$G292))&gt;0,"Vacances","")</f>
        <v/>
      </c>
      <c r="K292" s="16" t="str">
        <f aca="false">IF(AND(($E292&lt;&gt;"")=($I292&lt;&gt;""),$F292=$J292),"","Prudence : "&amp;IF(($E292&lt;&gt;"")&lt;&gt;($I292&lt;&gt;""),"statut ferie different. ","")&amp;IF($F292&lt;&gt;$J292,"statut vacances different.",""))</f>
        <v/>
      </c>
      <c r="L292" s="17"/>
      <c r="M292" s="18"/>
      <c r="N292" s="19" t="str">
        <f aca="false">IF(OR($L292="",$M292=""),"",$L292*$M292)</f>
        <v/>
      </c>
      <c r="O292" s="18"/>
      <c r="P292" s="20" t="str">
        <f aca="false">IF(OR($M292="",$O292=""),"",$O292/$M292-1)</f>
        <v/>
      </c>
    </row>
    <row r="293" customFormat="false" ht="15" hidden="false" customHeight="false" outlineLevel="0" collapsed="false">
      <c r="A293" s="21" t="n">
        <v>46676</v>
      </c>
      <c r="B293" s="22" t="str">
        <f aca="false">INDEX(Reperes!$L$7:$L$18,MONTH($A293))</f>
        <v>octobre</v>
      </c>
      <c r="C293" s="22" t="str">
        <f aca="false">INDEX(Reperes!$J$7:$J$13,WEEKDAY($A293,2))</f>
        <v>samedi</v>
      </c>
      <c r="D293" s="22" t="n">
        <f aca="false">WEEKNUM($A293,21)</f>
        <v>41</v>
      </c>
      <c r="E293" s="22" t="str">
        <f aca="false">IFERROR(INDEX(Reperes!$B$7:$B$28,MATCH($A293,Reperes!$A$7:$A$28,0)),"")</f>
        <v/>
      </c>
      <c r="F293" s="22" t="str">
        <f aca="false">IF(SUMPRODUCT(((Reperes!$F$7:$F$28=Reperes!$B$2)+(Reperes!$F$7:$F$28="Toutes"))*(Reperes!$G$7:$G$28&lt;=$A293)*(Reperes!$H$7:$H$28&gt;=$A293))&gt;0,"Vacances","")</f>
        <v/>
      </c>
      <c r="G293" s="21" t="n">
        <f aca="false">IF(YEAR($A293-364)=2026,$A293-364,$A293-371)</f>
        <v>46312</v>
      </c>
      <c r="H293" s="22" t="str">
        <f aca="false">INDEX(Reperes!$J$7:$J$13,WEEKDAY($G293,2))</f>
        <v>samedi</v>
      </c>
      <c r="I293" s="22" t="str">
        <f aca="false">IFERROR(INDEX(Reperes!$B$7:$B$28,MATCH($G293,Reperes!$A$7:$A$28,0)),"")</f>
        <v/>
      </c>
      <c r="J293" s="22" t="str">
        <f aca="false">IF(SUMPRODUCT(((Reperes!$F$7:$F$28=Reperes!$B$2)+(Reperes!$F$7:$F$28="Toutes"))*(Reperes!$G$7:$G$28&lt;=$G293)*(Reperes!$H$7:$H$28&gt;=$G293))&gt;0,"Vacances","")</f>
        <v>Vacances</v>
      </c>
      <c r="K293" s="23" t="str">
        <f aca="false">IF(AND(($E293&lt;&gt;"")=($I293&lt;&gt;""),$F293=$J293),"","Prudence : "&amp;IF(($E293&lt;&gt;"")&lt;&gt;($I293&lt;&gt;""),"statut ferie different. ","")&amp;IF($F293&lt;&gt;$J293,"statut vacances different.",""))</f>
        <v>Prudence : statut vacances different.</v>
      </c>
      <c r="L293" s="17"/>
      <c r="M293" s="18"/>
      <c r="N293" s="19" t="str">
        <f aca="false">IF(OR($L293="",$M293=""),"",$L293*$M293)</f>
        <v/>
      </c>
      <c r="O293" s="18"/>
      <c r="P293" s="20" t="str">
        <f aca="false">IF(OR($M293="",$O293=""),"",$O293/$M293-1)</f>
        <v/>
      </c>
    </row>
    <row r="294" customFormat="false" ht="15" hidden="false" customHeight="false" outlineLevel="0" collapsed="false">
      <c r="A294" s="21" t="n">
        <v>46677</v>
      </c>
      <c r="B294" s="22" t="str">
        <f aca="false">INDEX(Reperes!$L$7:$L$18,MONTH($A294))</f>
        <v>octobre</v>
      </c>
      <c r="C294" s="22" t="str">
        <f aca="false">INDEX(Reperes!$J$7:$J$13,WEEKDAY($A294,2))</f>
        <v>dimanche</v>
      </c>
      <c r="D294" s="22" t="n">
        <f aca="false">WEEKNUM($A294,21)</f>
        <v>41</v>
      </c>
      <c r="E294" s="22" t="str">
        <f aca="false">IFERROR(INDEX(Reperes!$B$7:$B$28,MATCH($A294,Reperes!$A$7:$A$28,0)),"")</f>
        <v/>
      </c>
      <c r="F294" s="22" t="str">
        <f aca="false">IF(SUMPRODUCT(((Reperes!$F$7:$F$28=Reperes!$B$2)+(Reperes!$F$7:$F$28="Toutes"))*(Reperes!$G$7:$G$28&lt;=$A294)*(Reperes!$H$7:$H$28&gt;=$A294))&gt;0,"Vacances","")</f>
        <v/>
      </c>
      <c r="G294" s="21" t="n">
        <f aca="false">IF(YEAR($A294-364)=2026,$A294-364,$A294-371)</f>
        <v>46313</v>
      </c>
      <c r="H294" s="22" t="str">
        <f aca="false">INDEX(Reperes!$J$7:$J$13,WEEKDAY($G294,2))</f>
        <v>dimanche</v>
      </c>
      <c r="I294" s="22" t="str">
        <f aca="false">IFERROR(INDEX(Reperes!$B$7:$B$28,MATCH($G294,Reperes!$A$7:$A$28,0)),"")</f>
        <v/>
      </c>
      <c r="J294" s="22" t="str">
        <f aca="false">IF(SUMPRODUCT(((Reperes!$F$7:$F$28=Reperes!$B$2)+(Reperes!$F$7:$F$28="Toutes"))*(Reperes!$G$7:$G$28&lt;=$G294)*(Reperes!$H$7:$H$28&gt;=$G294))&gt;0,"Vacances","")</f>
        <v>Vacances</v>
      </c>
      <c r="K294" s="23" t="str">
        <f aca="false">IF(AND(($E294&lt;&gt;"")=($I294&lt;&gt;""),$F294=$J294),"","Prudence : "&amp;IF(($E294&lt;&gt;"")&lt;&gt;($I294&lt;&gt;""),"statut ferie different. ","")&amp;IF($F294&lt;&gt;$J294,"statut vacances different.",""))</f>
        <v>Prudence : statut vacances different.</v>
      </c>
      <c r="L294" s="17"/>
      <c r="M294" s="18"/>
      <c r="N294" s="19" t="str">
        <f aca="false">IF(OR($L294="",$M294=""),"",$L294*$M294)</f>
        <v/>
      </c>
      <c r="O294" s="18"/>
      <c r="P294" s="20" t="str">
        <f aca="false">IF(OR($M294="",$O294=""),"",$O294/$M294-1)</f>
        <v/>
      </c>
    </row>
    <row r="295" customFormat="false" ht="15" hidden="false" customHeight="false" outlineLevel="0" collapsed="false">
      <c r="A295" s="14" t="n">
        <v>46678</v>
      </c>
      <c r="B295" s="15" t="str">
        <f aca="false">INDEX(Reperes!$L$7:$L$18,MONTH($A295))</f>
        <v>octobre</v>
      </c>
      <c r="C295" s="15" t="str">
        <f aca="false">INDEX(Reperes!$J$7:$J$13,WEEKDAY($A295,2))</f>
        <v>lundi</v>
      </c>
      <c r="D295" s="15" t="n">
        <f aca="false">WEEKNUM($A295,21)</f>
        <v>42</v>
      </c>
      <c r="E295" s="15" t="str">
        <f aca="false">IFERROR(INDEX(Reperes!$B$7:$B$28,MATCH($A295,Reperes!$A$7:$A$28,0)),"")</f>
        <v/>
      </c>
      <c r="F295" s="15" t="str">
        <f aca="false">IF(SUMPRODUCT(((Reperes!$F$7:$F$28=Reperes!$B$2)+(Reperes!$F$7:$F$28="Toutes"))*(Reperes!$G$7:$G$28&lt;=$A295)*(Reperes!$H$7:$H$28&gt;=$A295))&gt;0,"Vacances","")</f>
        <v/>
      </c>
      <c r="G295" s="14" t="n">
        <f aca="false">IF(YEAR($A295-364)=2026,$A295-364,$A295-371)</f>
        <v>46314</v>
      </c>
      <c r="H295" s="15" t="str">
        <f aca="false">INDEX(Reperes!$J$7:$J$13,WEEKDAY($G295,2))</f>
        <v>lundi</v>
      </c>
      <c r="I295" s="15" t="str">
        <f aca="false">IFERROR(INDEX(Reperes!$B$7:$B$28,MATCH($G295,Reperes!$A$7:$A$28,0)),"")</f>
        <v/>
      </c>
      <c r="J295" s="15" t="str">
        <f aca="false">IF(SUMPRODUCT(((Reperes!$F$7:$F$28=Reperes!$B$2)+(Reperes!$F$7:$F$28="Toutes"))*(Reperes!$G$7:$G$28&lt;=$G295)*(Reperes!$H$7:$H$28&gt;=$G295))&gt;0,"Vacances","")</f>
        <v>Vacances</v>
      </c>
      <c r="K295" s="16" t="str">
        <f aca="false">IF(AND(($E295&lt;&gt;"")=($I295&lt;&gt;""),$F295=$J295),"","Prudence : "&amp;IF(($E295&lt;&gt;"")&lt;&gt;($I295&lt;&gt;""),"statut ferie different. ","")&amp;IF($F295&lt;&gt;$J295,"statut vacances different.",""))</f>
        <v>Prudence : statut vacances different.</v>
      </c>
      <c r="L295" s="17"/>
      <c r="M295" s="18"/>
      <c r="N295" s="19" t="str">
        <f aca="false">IF(OR($L295="",$M295=""),"",$L295*$M295)</f>
        <v/>
      </c>
      <c r="O295" s="18"/>
      <c r="P295" s="20" t="str">
        <f aca="false">IF(OR($M295="",$O295=""),"",$O295/$M295-1)</f>
        <v/>
      </c>
    </row>
    <row r="296" customFormat="false" ht="15" hidden="false" customHeight="false" outlineLevel="0" collapsed="false">
      <c r="A296" s="14" t="n">
        <v>46679</v>
      </c>
      <c r="B296" s="15" t="str">
        <f aca="false">INDEX(Reperes!$L$7:$L$18,MONTH($A296))</f>
        <v>octobre</v>
      </c>
      <c r="C296" s="15" t="str">
        <f aca="false">INDEX(Reperes!$J$7:$J$13,WEEKDAY($A296,2))</f>
        <v>mardi</v>
      </c>
      <c r="D296" s="15" t="n">
        <f aca="false">WEEKNUM($A296,21)</f>
        <v>42</v>
      </c>
      <c r="E296" s="15" t="str">
        <f aca="false">IFERROR(INDEX(Reperes!$B$7:$B$28,MATCH($A296,Reperes!$A$7:$A$28,0)),"")</f>
        <v/>
      </c>
      <c r="F296" s="15" t="str">
        <f aca="false">IF(SUMPRODUCT(((Reperes!$F$7:$F$28=Reperes!$B$2)+(Reperes!$F$7:$F$28="Toutes"))*(Reperes!$G$7:$G$28&lt;=$A296)*(Reperes!$H$7:$H$28&gt;=$A296))&gt;0,"Vacances","")</f>
        <v/>
      </c>
      <c r="G296" s="14" t="n">
        <f aca="false">IF(YEAR($A296-364)=2026,$A296-364,$A296-371)</f>
        <v>46315</v>
      </c>
      <c r="H296" s="15" t="str">
        <f aca="false">INDEX(Reperes!$J$7:$J$13,WEEKDAY($G296,2))</f>
        <v>mardi</v>
      </c>
      <c r="I296" s="15" t="str">
        <f aca="false">IFERROR(INDEX(Reperes!$B$7:$B$28,MATCH($G296,Reperes!$A$7:$A$28,0)),"")</f>
        <v/>
      </c>
      <c r="J296" s="15" t="str">
        <f aca="false">IF(SUMPRODUCT(((Reperes!$F$7:$F$28=Reperes!$B$2)+(Reperes!$F$7:$F$28="Toutes"))*(Reperes!$G$7:$G$28&lt;=$G296)*(Reperes!$H$7:$H$28&gt;=$G296))&gt;0,"Vacances","")</f>
        <v>Vacances</v>
      </c>
      <c r="K296" s="16" t="str">
        <f aca="false">IF(AND(($E296&lt;&gt;"")=($I296&lt;&gt;""),$F296=$J296),"","Prudence : "&amp;IF(($E296&lt;&gt;"")&lt;&gt;($I296&lt;&gt;""),"statut ferie different. ","")&amp;IF($F296&lt;&gt;$J296,"statut vacances different.",""))</f>
        <v>Prudence : statut vacances different.</v>
      </c>
      <c r="L296" s="17"/>
      <c r="M296" s="18"/>
      <c r="N296" s="19" t="str">
        <f aca="false">IF(OR($L296="",$M296=""),"",$L296*$M296)</f>
        <v/>
      </c>
      <c r="O296" s="18"/>
      <c r="P296" s="20" t="str">
        <f aca="false">IF(OR($M296="",$O296=""),"",$O296/$M296-1)</f>
        <v/>
      </c>
    </row>
    <row r="297" customFormat="false" ht="15" hidden="false" customHeight="false" outlineLevel="0" collapsed="false">
      <c r="A297" s="14" t="n">
        <v>46680</v>
      </c>
      <c r="B297" s="15" t="str">
        <f aca="false">INDEX(Reperes!$L$7:$L$18,MONTH($A297))</f>
        <v>octobre</v>
      </c>
      <c r="C297" s="15" t="str">
        <f aca="false">INDEX(Reperes!$J$7:$J$13,WEEKDAY($A297,2))</f>
        <v>mercredi</v>
      </c>
      <c r="D297" s="15" t="n">
        <f aca="false">WEEKNUM($A297,21)</f>
        <v>42</v>
      </c>
      <c r="E297" s="15" t="str">
        <f aca="false">IFERROR(INDEX(Reperes!$B$7:$B$28,MATCH($A297,Reperes!$A$7:$A$28,0)),"")</f>
        <v/>
      </c>
      <c r="F297" s="15" t="str">
        <f aca="false">IF(SUMPRODUCT(((Reperes!$F$7:$F$28=Reperes!$B$2)+(Reperes!$F$7:$F$28="Toutes"))*(Reperes!$G$7:$G$28&lt;=$A297)*(Reperes!$H$7:$H$28&gt;=$A297))&gt;0,"Vacances","")</f>
        <v/>
      </c>
      <c r="G297" s="14" t="n">
        <f aca="false">IF(YEAR($A297-364)=2026,$A297-364,$A297-371)</f>
        <v>46316</v>
      </c>
      <c r="H297" s="15" t="str">
        <f aca="false">INDEX(Reperes!$J$7:$J$13,WEEKDAY($G297,2))</f>
        <v>mercredi</v>
      </c>
      <c r="I297" s="15" t="str">
        <f aca="false">IFERROR(INDEX(Reperes!$B$7:$B$28,MATCH($G297,Reperes!$A$7:$A$28,0)),"")</f>
        <v/>
      </c>
      <c r="J297" s="15" t="str">
        <f aca="false">IF(SUMPRODUCT(((Reperes!$F$7:$F$28=Reperes!$B$2)+(Reperes!$F$7:$F$28="Toutes"))*(Reperes!$G$7:$G$28&lt;=$G297)*(Reperes!$H$7:$H$28&gt;=$G297))&gt;0,"Vacances","")</f>
        <v>Vacances</v>
      </c>
      <c r="K297" s="16" t="str">
        <f aca="false">IF(AND(($E297&lt;&gt;"")=($I297&lt;&gt;""),$F297=$J297),"","Prudence : "&amp;IF(($E297&lt;&gt;"")&lt;&gt;($I297&lt;&gt;""),"statut ferie different. ","")&amp;IF($F297&lt;&gt;$J297,"statut vacances different.",""))</f>
        <v>Prudence : statut vacances different.</v>
      </c>
      <c r="L297" s="17"/>
      <c r="M297" s="18"/>
      <c r="N297" s="19" t="str">
        <f aca="false">IF(OR($L297="",$M297=""),"",$L297*$M297)</f>
        <v/>
      </c>
      <c r="O297" s="18"/>
      <c r="P297" s="20" t="str">
        <f aca="false">IF(OR($M297="",$O297=""),"",$O297/$M297-1)</f>
        <v/>
      </c>
    </row>
    <row r="298" customFormat="false" ht="15" hidden="false" customHeight="false" outlineLevel="0" collapsed="false">
      <c r="A298" s="14" t="n">
        <v>46681</v>
      </c>
      <c r="B298" s="15" t="str">
        <f aca="false">INDEX(Reperes!$L$7:$L$18,MONTH($A298))</f>
        <v>octobre</v>
      </c>
      <c r="C298" s="15" t="str">
        <f aca="false">INDEX(Reperes!$J$7:$J$13,WEEKDAY($A298,2))</f>
        <v>jeudi</v>
      </c>
      <c r="D298" s="15" t="n">
        <f aca="false">WEEKNUM($A298,21)</f>
        <v>42</v>
      </c>
      <c r="E298" s="15" t="str">
        <f aca="false">IFERROR(INDEX(Reperes!$B$7:$B$28,MATCH($A298,Reperes!$A$7:$A$28,0)),"")</f>
        <v/>
      </c>
      <c r="F298" s="15" t="str">
        <f aca="false">IF(SUMPRODUCT(((Reperes!$F$7:$F$28=Reperes!$B$2)+(Reperes!$F$7:$F$28="Toutes"))*(Reperes!$G$7:$G$28&lt;=$A298)*(Reperes!$H$7:$H$28&gt;=$A298))&gt;0,"Vacances","")</f>
        <v/>
      </c>
      <c r="G298" s="14" t="n">
        <f aca="false">IF(YEAR($A298-364)=2026,$A298-364,$A298-371)</f>
        <v>46317</v>
      </c>
      <c r="H298" s="15" t="str">
        <f aca="false">INDEX(Reperes!$J$7:$J$13,WEEKDAY($G298,2))</f>
        <v>jeudi</v>
      </c>
      <c r="I298" s="15" t="str">
        <f aca="false">IFERROR(INDEX(Reperes!$B$7:$B$28,MATCH($G298,Reperes!$A$7:$A$28,0)),"")</f>
        <v/>
      </c>
      <c r="J298" s="15" t="str">
        <f aca="false">IF(SUMPRODUCT(((Reperes!$F$7:$F$28=Reperes!$B$2)+(Reperes!$F$7:$F$28="Toutes"))*(Reperes!$G$7:$G$28&lt;=$G298)*(Reperes!$H$7:$H$28&gt;=$G298))&gt;0,"Vacances","")</f>
        <v>Vacances</v>
      </c>
      <c r="K298" s="16" t="str">
        <f aca="false">IF(AND(($E298&lt;&gt;"")=($I298&lt;&gt;""),$F298=$J298),"","Prudence : "&amp;IF(($E298&lt;&gt;"")&lt;&gt;($I298&lt;&gt;""),"statut ferie different. ","")&amp;IF($F298&lt;&gt;$J298,"statut vacances different.",""))</f>
        <v>Prudence : statut vacances different.</v>
      </c>
      <c r="L298" s="17"/>
      <c r="M298" s="18"/>
      <c r="N298" s="19" t="str">
        <f aca="false">IF(OR($L298="",$M298=""),"",$L298*$M298)</f>
        <v/>
      </c>
      <c r="O298" s="18"/>
      <c r="P298" s="20" t="str">
        <f aca="false">IF(OR($M298="",$O298=""),"",$O298/$M298-1)</f>
        <v/>
      </c>
    </row>
    <row r="299" customFormat="false" ht="15" hidden="false" customHeight="false" outlineLevel="0" collapsed="false">
      <c r="A299" s="14" t="n">
        <v>46682</v>
      </c>
      <c r="B299" s="15" t="str">
        <f aca="false">INDEX(Reperes!$L$7:$L$18,MONTH($A299))</f>
        <v>octobre</v>
      </c>
      <c r="C299" s="15" t="str">
        <f aca="false">INDEX(Reperes!$J$7:$J$13,WEEKDAY($A299,2))</f>
        <v>vendredi</v>
      </c>
      <c r="D299" s="15" t="n">
        <f aca="false">WEEKNUM($A299,21)</f>
        <v>42</v>
      </c>
      <c r="E299" s="15" t="str">
        <f aca="false">IFERROR(INDEX(Reperes!$B$7:$B$28,MATCH($A299,Reperes!$A$7:$A$28,0)),"")</f>
        <v/>
      </c>
      <c r="F299" s="15" t="str">
        <f aca="false">IF(SUMPRODUCT(((Reperes!$F$7:$F$28=Reperes!$B$2)+(Reperes!$F$7:$F$28="Toutes"))*(Reperes!$G$7:$G$28&lt;=$A299)*(Reperes!$H$7:$H$28&gt;=$A299))&gt;0,"Vacances","")</f>
        <v/>
      </c>
      <c r="G299" s="14" t="n">
        <f aca="false">IF(YEAR($A299-364)=2026,$A299-364,$A299-371)</f>
        <v>46318</v>
      </c>
      <c r="H299" s="15" t="str">
        <f aca="false">INDEX(Reperes!$J$7:$J$13,WEEKDAY($G299,2))</f>
        <v>vendredi</v>
      </c>
      <c r="I299" s="15" t="str">
        <f aca="false">IFERROR(INDEX(Reperes!$B$7:$B$28,MATCH($G299,Reperes!$A$7:$A$28,0)),"")</f>
        <v/>
      </c>
      <c r="J299" s="15" t="str">
        <f aca="false">IF(SUMPRODUCT(((Reperes!$F$7:$F$28=Reperes!$B$2)+(Reperes!$F$7:$F$28="Toutes"))*(Reperes!$G$7:$G$28&lt;=$G299)*(Reperes!$H$7:$H$28&gt;=$G299))&gt;0,"Vacances","")</f>
        <v>Vacances</v>
      </c>
      <c r="K299" s="16" t="str">
        <f aca="false">IF(AND(($E299&lt;&gt;"")=($I299&lt;&gt;""),$F299=$J299),"","Prudence : "&amp;IF(($E299&lt;&gt;"")&lt;&gt;($I299&lt;&gt;""),"statut ferie different. ","")&amp;IF($F299&lt;&gt;$J299,"statut vacances different.",""))</f>
        <v>Prudence : statut vacances different.</v>
      </c>
      <c r="L299" s="17"/>
      <c r="M299" s="18"/>
      <c r="N299" s="19" t="str">
        <f aca="false">IF(OR($L299="",$M299=""),"",$L299*$M299)</f>
        <v/>
      </c>
      <c r="O299" s="18"/>
      <c r="P299" s="20" t="str">
        <f aca="false">IF(OR($M299="",$O299=""),"",$O299/$M299-1)</f>
        <v/>
      </c>
    </row>
    <row r="300" customFormat="false" ht="15" hidden="false" customHeight="false" outlineLevel="0" collapsed="false">
      <c r="A300" s="21" t="n">
        <v>46683</v>
      </c>
      <c r="B300" s="22" t="str">
        <f aca="false">INDEX(Reperes!$L$7:$L$18,MONTH($A300))</f>
        <v>octobre</v>
      </c>
      <c r="C300" s="22" t="str">
        <f aca="false">INDEX(Reperes!$J$7:$J$13,WEEKDAY($A300,2))</f>
        <v>samedi</v>
      </c>
      <c r="D300" s="22" t="n">
        <f aca="false">WEEKNUM($A300,21)</f>
        <v>42</v>
      </c>
      <c r="E300" s="22" t="str">
        <f aca="false">IFERROR(INDEX(Reperes!$B$7:$B$28,MATCH($A300,Reperes!$A$7:$A$28,0)),"")</f>
        <v/>
      </c>
      <c r="F300" s="22" t="str">
        <f aca="false">IF(SUMPRODUCT(((Reperes!$F$7:$F$28=Reperes!$B$2)+(Reperes!$F$7:$F$28="Toutes"))*(Reperes!$G$7:$G$28&lt;=$A300)*(Reperes!$H$7:$H$28&gt;=$A300))&gt;0,"Vacances","")</f>
        <v>Vacances</v>
      </c>
      <c r="G300" s="21" t="n">
        <f aca="false">IF(YEAR($A300-364)=2026,$A300-364,$A300-371)</f>
        <v>46319</v>
      </c>
      <c r="H300" s="22" t="str">
        <f aca="false">INDEX(Reperes!$J$7:$J$13,WEEKDAY($G300,2))</f>
        <v>samedi</v>
      </c>
      <c r="I300" s="22" t="str">
        <f aca="false">IFERROR(INDEX(Reperes!$B$7:$B$28,MATCH($G300,Reperes!$A$7:$A$28,0)),"")</f>
        <v/>
      </c>
      <c r="J300" s="22" t="str">
        <f aca="false">IF(SUMPRODUCT(((Reperes!$F$7:$F$28=Reperes!$B$2)+(Reperes!$F$7:$F$28="Toutes"))*(Reperes!$G$7:$G$28&lt;=$G300)*(Reperes!$H$7:$H$28&gt;=$G300))&gt;0,"Vacances","")</f>
        <v>Vacances</v>
      </c>
      <c r="K300" s="23" t="str">
        <f aca="false">IF(AND(($E300&lt;&gt;"")=($I300&lt;&gt;""),$F300=$J300),"","Prudence : "&amp;IF(($E300&lt;&gt;"")&lt;&gt;($I300&lt;&gt;""),"statut ferie different. ","")&amp;IF($F300&lt;&gt;$J300,"statut vacances different.",""))</f>
        <v/>
      </c>
      <c r="L300" s="17"/>
      <c r="M300" s="18"/>
      <c r="N300" s="19" t="str">
        <f aca="false">IF(OR($L300="",$M300=""),"",$L300*$M300)</f>
        <v/>
      </c>
      <c r="O300" s="18"/>
      <c r="P300" s="20" t="str">
        <f aca="false">IF(OR($M300="",$O300=""),"",$O300/$M300-1)</f>
        <v/>
      </c>
    </row>
    <row r="301" customFormat="false" ht="15" hidden="false" customHeight="false" outlineLevel="0" collapsed="false">
      <c r="A301" s="21" t="n">
        <v>46684</v>
      </c>
      <c r="B301" s="22" t="str">
        <f aca="false">INDEX(Reperes!$L$7:$L$18,MONTH($A301))</f>
        <v>octobre</v>
      </c>
      <c r="C301" s="22" t="str">
        <f aca="false">INDEX(Reperes!$J$7:$J$13,WEEKDAY($A301,2))</f>
        <v>dimanche</v>
      </c>
      <c r="D301" s="22" t="n">
        <f aca="false">WEEKNUM($A301,21)</f>
        <v>42</v>
      </c>
      <c r="E301" s="22" t="str">
        <f aca="false">IFERROR(INDEX(Reperes!$B$7:$B$28,MATCH($A301,Reperes!$A$7:$A$28,0)),"")</f>
        <v/>
      </c>
      <c r="F301" s="22" t="str">
        <f aca="false">IF(SUMPRODUCT(((Reperes!$F$7:$F$28=Reperes!$B$2)+(Reperes!$F$7:$F$28="Toutes"))*(Reperes!$G$7:$G$28&lt;=$A301)*(Reperes!$H$7:$H$28&gt;=$A301))&gt;0,"Vacances","")</f>
        <v>Vacances</v>
      </c>
      <c r="G301" s="21" t="n">
        <f aca="false">IF(YEAR($A301-364)=2026,$A301-364,$A301-371)</f>
        <v>46320</v>
      </c>
      <c r="H301" s="22" t="str">
        <f aca="false">INDEX(Reperes!$J$7:$J$13,WEEKDAY($G301,2))</f>
        <v>dimanche</v>
      </c>
      <c r="I301" s="22" t="str">
        <f aca="false">IFERROR(INDEX(Reperes!$B$7:$B$28,MATCH($G301,Reperes!$A$7:$A$28,0)),"")</f>
        <v/>
      </c>
      <c r="J301" s="22" t="str">
        <f aca="false">IF(SUMPRODUCT(((Reperes!$F$7:$F$28=Reperes!$B$2)+(Reperes!$F$7:$F$28="Toutes"))*(Reperes!$G$7:$G$28&lt;=$G301)*(Reperes!$H$7:$H$28&gt;=$G301))&gt;0,"Vacances","")</f>
        <v>Vacances</v>
      </c>
      <c r="K301" s="23" t="str">
        <f aca="false">IF(AND(($E301&lt;&gt;"")=($I301&lt;&gt;""),$F301=$J301),"","Prudence : "&amp;IF(($E301&lt;&gt;"")&lt;&gt;($I301&lt;&gt;""),"statut ferie different. ","")&amp;IF($F301&lt;&gt;$J301,"statut vacances different.",""))</f>
        <v/>
      </c>
      <c r="L301" s="17"/>
      <c r="M301" s="18"/>
      <c r="N301" s="19" t="str">
        <f aca="false">IF(OR($L301="",$M301=""),"",$L301*$M301)</f>
        <v/>
      </c>
      <c r="O301" s="18"/>
      <c r="P301" s="20" t="str">
        <f aca="false">IF(OR($M301="",$O301=""),"",$O301/$M301-1)</f>
        <v/>
      </c>
    </row>
    <row r="302" customFormat="false" ht="15" hidden="false" customHeight="false" outlineLevel="0" collapsed="false">
      <c r="A302" s="14" t="n">
        <v>46685</v>
      </c>
      <c r="B302" s="15" t="str">
        <f aca="false">INDEX(Reperes!$L$7:$L$18,MONTH($A302))</f>
        <v>octobre</v>
      </c>
      <c r="C302" s="15" t="str">
        <f aca="false">INDEX(Reperes!$J$7:$J$13,WEEKDAY($A302,2))</f>
        <v>lundi</v>
      </c>
      <c r="D302" s="15" t="n">
        <f aca="false">WEEKNUM($A302,21)</f>
        <v>43</v>
      </c>
      <c r="E302" s="15" t="str">
        <f aca="false">IFERROR(INDEX(Reperes!$B$7:$B$28,MATCH($A302,Reperes!$A$7:$A$28,0)),"")</f>
        <v/>
      </c>
      <c r="F302" s="15" t="str">
        <f aca="false">IF(SUMPRODUCT(((Reperes!$F$7:$F$28=Reperes!$B$2)+(Reperes!$F$7:$F$28="Toutes"))*(Reperes!$G$7:$G$28&lt;=$A302)*(Reperes!$H$7:$H$28&gt;=$A302))&gt;0,"Vacances","")</f>
        <v>Vacances</v>
      </c>
      <c r="G302" s="14" t="n">
        <f aca="false">IF(YEAR($A302-364)=2026,$A302-364,$A302-371)</f>
        <v>46321</v>
      </c>
      <c r="H302" s="15" t="str">
        <f aca="false">INDEX(Reperes!$J$7:$J$13,WEEKDAY($G302,2))</f>
        <v>lundi</v>
      </c>
      <c r="I302" s="15" t="str">
        <f aca="false">IFERROR(INDEX(Reperes!$B$7:$B$28,MATCH($G302,Reperes!$A$7:$A$28,0)),"")</f>
        <v/>
      </c>
      <c r="J302" s="15" t="str">
        <f aca="false">IF(SUMPRODUCT(((Reperes!$F$7:$F$28=Reperes!$B$2)+(Reperes!$F$7:$F$28="Toutes"))*(Reperes!$G$7:$G$28&lt;=$G302)*(Reperes!$H$7:$H$28&gt;=$G302))&gt;0,"Vacances","")</f>
        <v>Vacances</v>
      </c>
      <c r="K302" s="16" t="str">
        <f aca="false">IF(AND(($E302&lt;&gt;"")=($I302&lt;&gt;""),$F302=$J302),"","Prudence : "&amp;IF(($E302&lt;&gt;"")&lt;&gt;($I302&lt;&gt;""),"statut ferie different. ","")&amp;IF($F302&lt;&gt;$J302,"statut vacances different.",""))</f>
        <v/>
      </c>
      <c r="L302" s="17"/>
      <c r="M302" s="18"/>
      <c r="N302" s="19" t="str">
        <f aca="false">IF(OR($L302="",$M302=""),"",$L302*$M302)</f>
        <v/>
      </c>
      <c r="O302" s="18"/>
      <c r="P302" s="20" t="str">
        <f aca="false">IF(OR($M302="",$O302=""),"",$O302/$M302-1)</f>
        <v/>
      </c>
    </row>
    <row r="303" customFormat="false" ht="15" hidden="false" customHeight="false" outlineLevel="0" collapsed="false">
      <c r="A303" s="14" t="n">
        <v>46686</v>
      </c>
      <c r="B303" s="15" t="str">
        <f aca="false">INDEX(Reperes!$L$7:$L$18,MONTH($A303))</f>
        <v>octobre</v>
      </c>
      <c r="C303" s="15" t="str">
        <f aca="false">INDEX(Reperes!$J$7:$J$13,WEEKDAY($A303,2))</f>
        <v>mardi</v>
      </c>
      <c r="D303" s="15" t="n">
        <f aca="false">WEEKNUM($A303,21)</f>
        <v>43</v>
      </c>
      <c r="E303" s="15" t="str">
        <f aca="false">IFERROR(INDEX(Reperes!$B$7:$B$28,MATCH($A303,Reperes!$A$7:$A$28,0)),"")</f>
        <v/>
      </c>
      <c r="F303" s="15" t="str">
        <f aca="false">IF(SUMPRODUCT(((Reperes!$F$7:$F$28=Reperes!$B$2)+(Reperes!$F$7:$F$28="Toutes"))*(Reperes!$G$7:$G$28&lt;=$A303)*(Reperes!$H$7:$H$28&gt;=$A303))&gt;0,"Vacances","")</f>
        <v>Vacances</v>
      </c>
      <c r="G303" s="14" t="n">
        <f aca="false">IF(YEAR($A303-364)=2026,$A303-364,$A303-371)</f>
        <v>46322</v>
      </c>
      <c r="H303" s="15" t="str">
        <f aca="false">INDEX(Reperes!$J$7:$J$13,WEEKDAY($G303,2))</f>
        <v>mardi</v>
      </c>
      <c r="I303" s="15" t="str">
        <f aca="false">IFERROR(INDEX(Reperes!$B$7:$B$28,MATCH($G303,Reperes!$A$7:$A$28,0)),"")</f>
        <v/>
      </c>
      <c r="J303" s="15" t="str">
        <f aca="false">IF(SUMPRODUCT(((Reperes!$F$7:$F$28=Reperes!$B$2)+(Reperes!$F$7:$F$28="Toutes"))*(Reperes!$G$7:$G$28&lt;=$G303)*(Reperes!$H$7:$H$28&gt;=$G303))&gt;0,"Vacances","")</f>
        <v>Vacances</v>
      </c>
      <c r="K303" s="16" t="str">
        <f aca="false">IF(AND(($E303&lt;&gt;"")=($I303&lt;&gt;""),$F303=$J303),"","Prudence : "&amp;IF(($E303&lt;&gt;"")&lt;&gt;($I303&lt;&gt;""),"statut ferie different. ","")&amp;IF($F303&lt;&gt;$J303,"statut vacances different.",""))</f>
        <v/>
      </c>
      <c r="L303" s="17"/>
      <c r="M303" s="18"/>
      <c r="N303" s="19" t="str">
        <f aca="false">IF(OR($L303="",$M303=""),"",$L303*$M303)</f>
        <v/>
      </c>
      <c r="O303" s="18"/>
      <c r="P303" s="20" t="str">
        <f aca="false">IF(OR($M303="",$O303=""),"",$O303/$M303-1)</f>
        <v/>
      </c>
    </row>
    <row r="304" customFormat="false" ht="15" hidden="false" customHeight="false" outlineLevel="0" collapsed="false">
      <c r="A304" s="14" t="n">
        <v>46687</v>
      </c>
      <c r="B304" s="15" t="str">
        <f aca="false">INDEX(Reperes!$L$7:$L$18,MONTH($A304))</f>
        <v>octobre</v>
      </c>
      <c r="C304" s="15" t="str">
        <f aca="false">INDEX(Reperes!$J$7:$J$13,WEEKDAY($A304,2))</f>
        <v>mercredi</v>
      </c>
      <c r="D304" s="15" t="n">
        <f aca="false">WEEKNUM($A304,21)</f>
        <v>43</v>
      </c>
      <c r="E304" s="15" t="str">
        <f aca="false">IFERROR(INDEX(Reperes!$B$7:$B$28,MATCH($A304,Reperes!$A$7:$A$28,0)),"")</f>
        <v/>
      </c>
      <c r="F304" s="15" t="str">
        <f aca="false">IF(SUMPRODUCT(((Reperes!$F$7:$F$28=Reperes!$B$2)+(Reperes!$F$7:$F$28="Toutes"))*(Reperes!$G$7:$G$28&lt;=$A304)*(Reperes!$H$7:$H$28&gt;=$A304))&gt;0,"Vacances","")</f>
        <v>Vacances</v>
      </c>
      <c r="G304" s="14" t="n">
        <f aca="false">IF(YEAR($A304-364)=2026,$A304-364,$A304-371)</f>
        <v>46323</v>
      </c>
      <c r="H304" s="15" t="str">
        <f aca="false">INDEX(Reperes!$J$7:$J$13,WEEKDAY($G304,2))</f>
        <v>mercredi</v>
      </c>
      <c r="I304" s="15" t="str">
        <f aca="false">IFERROR(INDEX(Reperes!$B$7:$B$28,MATCH($G304,Reperes!$A$7:$A$28,0)),"")</f>
        <v/>
      </c>
      <c r="J304" s="15" t="str">
        <f aca="false">IF(SUMPRODUCT(((Reperes!$F$7:$F$28=Reperes!$B$2)+(Reperes!$F$7:$F$28="Toutes"))*(Reperes!$G$7:$G$28&lt;=$G304)*(Reperes!$H$7:$H$28&gt;=$G304))&gt;0,"Vacances","")</f>
        <v>Vacances</v>
      </c>
      <c r="K304" s="16" t="str">
        <f aca="false">IF(AND(($E304&lt;&gt;"")=($I304&lt;&gt;""),$F304=$J304),"","Prudence : "&amp;IF(($E304&lt;&gt;"")&lt;&gt;($I304&lt;&gt;""),"statut ferie different. ","")&amp;IF($F304&lt;&gt;$J304,"statut vacances different.",""))</f>
        <v/>
      </c>
      <c r="L304" s="17"/>
      <c r="M304" s="18"/>
      <c r="N304" s="19" t="str">
        <f aca="false">IF(OR($L304="",$M304=""),"",$L304*$M304)</f>
        <v/>
      </c>
      <c r="O304" s="18"/>
      <c r="P304" s="20" t="str">
        <f aca="false">IF(OR($M304="",$O304=""),"",$O304/$M304-1)</f>
        <v/>
      </c>
    </row>
    <row r="305" customFormat="false" ht="15" hidden="false" customHeight="false" outlineLevel="0" collapsed="false">
      <c r="A305" s="14" t="n">
        <v>46688</v>
      </c>
      <c r="B305" s="15" t="str">
        <f aca="false">INDEX(Reperes!$L$7:$L$18,MONTH($A305))</f>
        <v>octobre</v>
      </c>
      <c r="C305" s="15" t="str">
        <f aca="false">INDEX(Reperes!$J$7:$J$13,WEEKDAY($A305,2))</f>
        <v>jeudi</v>
      </c>
      <c r="D305" s="15" t="n">
        <f aca="false">WEEKNUM($A305,21)</f>
        <v>43</v>
      </c>
      <c r="E305" s="15" t="str">
        <f aca="false">IFERROR(INDEX(Reperes!$B$7:$B$28,MATCH($A305,Reperes!$A$7:$A$28,0)),"")</f>
        <v/>
      </c>
      <c r="F305" s="15" t="str">
        <f aca="false">IF(SUMPRODUCT(((Reperes!$F$7:$F$28=Reperes!$B$2)+(Reperes!$F$7:$F$28="Toutes"))*(Reperes!$G$7:$G$28&lt;=$A305)*(Reperes!$H$7:$H$28&gt;=$A305))&gt;0,"Vacances","")</f>
        <v>Vacances</v>
      </c>
      <c r="G305" s="14" t="n">
        <f aca="false">IF(YEAR($A305-364)=2026,$A305-364,$A305-371)</f>
        <v>46324</v>
      </c>
      <c r="H305" s="15" t="str">
        <f aca="false">INDEX(Reperes!$J$7:$J$13,WEEKDAY($G305,2))</f>
        <v>jeudi</v>
      </c>
      <c r="I305" s="15" t="str">
        <f aca="false">IFERROR(INDEX(Reperes!$B$7:$B$28,MATCH($G305,Reperes!$A$7:$A$28,0)),"")</f>
        <v/>
      </c>
      <c r="J305" s="15" t="str">
        <f aca="false">IF(SUMPRODUCT(((Reperes!$F$7:$F$28=Reperes!$B$2)+(Reperes!$F$7:$F$28="Toutes"))*(Reperes!$G$7:$G$28&lt;=$G305)*(Reperes!$H$7:$H$28&gt;=$G305))&gt;0,"Vacances","")</f>
        <v>Vacances</v>
      </c>
      <c r="K305" s="16" t="str">
        <f aca="false">IF(AND(($E305&lt;&gt;"")=($I305&lt;&gt;""),$F305=$J305),"","Prudence : "&amp;IF(($E305&lt;&gt;"")&lt;&gt;($I305&lt;&gt;""),"statut ferie different. ","")&amp;IF($F305&lt;&gt;$J305,"statut vacances different.",""))</f>
        <v/>
      </c>
      <c r="L305" s="17"/>
      <c r="M305" s="18"/>
      <c r="N305" s="19" t="str">
        <f aca="false">IF(OR($L305="",$M305=""),"",$L305*$M305)</f>
        <v/>
      </c>
      <c r="O305" s="18"/>
      <c r="P305" s="20" t="str">
        <f aca="false">IF(OR($M305="",$O305=""),"",$O305/$M305-1)</f>
        <v/>
      </c>
    </row>
    <row r="306" customFormat="false" ht="15" hidden="false" customHeight="false" outlineLevel="0" collapsed="false">
      <c r="A306" s="14" t="n">
        <v>46689</v>
      </c>
      <c r="B306" s="15" t="str">
        <f aca="false">INDEX(Reperes!$L$7:$L$18,MONTH($A306))</f>
        <v>octobre</v>
      </c>
      <c r="C306" s="15" t="str">
        <f aca="false">INDEX(Reperes!$J$7:$J$13,WEEKDAY($A306,2))</f>
        <v>vendredi</v>
      </c>
      <c r="D306" s="15" t="n">
        <f aca="false">WEEKNUM($A306,21)</f>
        <v>43</v>
      </c>
      <c r="E306" s="15" t="str">
        <f aca="false">IFERROR(INDEX(Reperes!$B$7:$B$28,MATCH($A306,Reperes!$A$7:$A$28,0)),"")</f>
        <v/>
      </c>
      <c r="F306" s="15" t="str">
        <f aca="false">IF(SUMPRODUCT(((Reperes!$F$7:$F$28=Reperes!$B$2)+(Reperes!$F$7:$F$28="Toutes"))*(Reperes!$G$7:$G$28&lt;=$A306)*(Reperes!$H$7:$H$28&gt;=$A306))&gt;0,"Vacances","")</f>
        <v>Vacances</v>
      </c>
      <c r="G306" s="14" t="n">
        <f aca="false">IF(YEAR($A306-364)=2026,$A306-364,$A306-371)</f>
        <v>46325</v>
      </c>
      <c r="H306" s="15" t="str">
        <f aca="false">INDEX(Reperes!$J$7:$J$13,WEEKDAY($G306,2))</f>
        <v>vendredi</v>
      </c>
      <c r="I306" s="15" t="str">
        <f aca="false">IFERROR(INDEX(Reperes!$B$7:$B$28,MATCH($G306,Reperes!$A$7:$A$28,0)),"")</f>
        <v/>
      </c>
      <c r="J306" s="15" t="str">
        <f aca="false">IF(SUMPRODUCT(((Reperes!$F$7:$F$28=Reperes!$B$2)+(Reperes!$F$7:$F$28="Toutes"))*(Reperes!$G$7:$G$28&lt;=$G306)*(Reperes!$H$7:$H$28&gt;=$G306))&gt;0,"Vacances","")</f>
        <v>Vacances</v>
      </c>
      <c r="K306" s="16" t="str">
        <f aca="false">IF(AND(($E306&lt;&gt;"")=($I306&lt;&gt;""),$F306=$J306),"","Prudence : "&amp;IF(($E306&lt;&gt;"")&lt;&gt;($I306&lt;&gt;""),"statut ferie different. ","")&amp;IF($F306&lt;&gt;$J306,"statut vacances different.",""))</f>
        <v/>
      </c>
      <c r="L306" s="17"/>
      <c r="M306" s="18"/>
      <c r="N306" s="19" t="str">
        <f aca="false">IF(OR($L306="",$M306=""),"",$L306*$M306)</f>
        <v/>
      </c>
      <c r="O306" s="18"/>
      <c r="P306" s="20" t="str">
        <f aca="false">IF(OR($M306="",$O306=""),"",$O306/$M306-1)</f>
        <v/>
      </c>
    </row>
    <row r="307" customFormat="false" ht="15" hidden="false" customHeight="false" outlineLevel="0" collapsed="false">
      <c r="A307" s="21" t="n">
        <v>46690</v>
      </c>
      <c r="B307" s="22" t="str">
        <f aca="false">INDEX(Reperes!$L$7:$L$18,MONTH($A307))</f>
        <v>octobre</v>
      </c>
      <c r="C307" s="22" t="str">
        <f aca="false">INDEX(Reperes!$J$7:$J$13,WEEKDAY($A307,2))</f>
        <v>samedi</v>
      </c>
      <c r="D307" s="22" t="n">
        <f aca="false">WEEKNUM($A307,21)</f>
        <v>43</v>
      </c>
      <c r="E307" s="22" t="str">
        <f aca="false">IFERROR(INDEX(Reperes!$B$7:$B$28,MATCH($A307,Reperes!$A$7:$A$28,0)),"")</f>
        <v/>
      </c>
      <c r="F307" s="22" t="str">
        <f aca="false">IF(SUMPRODUCT(((Reperes!$F$7:$F$28=Reperes!$B$2)+(Reperes!$F$7:$F$28="Toutes"))*(Reperes!$G$7:$G$28&lt;=$A307)*(Reperes!$H$7:$H$28&gt;=$A307))&gt;0,"Vacances","")</f>
        <v>Vacances</v>
      </c>
      <c r="G307" s="21" t="n">
        <f aca="false">IF(YEAR($A307-364)=2026,$A307-364,$A307-371)</f>
        <v>46326</v>
      </c>
      <c r="H307" s="22" t="str">
        <f aca="false">INDEX(Reperes!$J$7:$J$13,WEEKDAY($G307,2))</f>
        <v>samedi</v>
      </c>
      <c r="I307" s="22" t="str">
        <f aca="false">IFERROR(INDEX(Reperes!$B$7:$B$28,MATCH($G307,Reperes!$A$7:$A$28,0)),"")</f>
        <v/>
      </c>
      <c r="J307" s="22" t="str">
        <f aca="false">IF(SUMPRODUCT(((Reperes!$F$7:$F$28=Reperes!$B$2)+(Reperes!$F$7:$F$28="Toutes"))*(Reperes!$G$7:$G$28&lt;=$G307)*(Reperes!$H$7:$H$28&gt;=$G307))&gt;0,"Vacances","")</f>
        <v>Vacances</v>
      </c>
      <c r="K307" s="23" t="str">
        <f aca="false">IF(AND(($E307&lt;&gt;"")=($I307&lt;&gt;""),$F307=$J307),"","Prudence : "&amp;IF(($E307&lt;&gt;"")&lt;&gt;($I307&lt;&gt;""),"statut ferie different. ","")&amp;IF($F307&lt;&gt;$J307,"statut vacances different.",""))</f>
        <v/>
      </c>
      <c r="L307" s="17"/>
      <c r="M307" s="18"/>
      <c r="N307" s="19" t="str">
        <f aca="false">IF(OR($L307="",$M307=""),"",$L307*$M307)</f>
        <v/>
      </c>
      <c r="O307" s="18"/>
      <c r="P307" s="20" t="str">
        <f aca="false">IF(OR($M307="",$O307=""),"",$O307/$M307-1)</f>
        <v/>
      </c>
    </row>
    <row r="308" customFormat="false" ht="15" hidden="false" customHeight="false" outlineLevel="0" collapsed="false">
      <c r="A308" s="21" t="n">
        <v>46691</v>
      </c>
      <c r="B308" s="22" t="str">
        <f aca="false">INDEX(Reperes!$L$7:$L$18,MONTH($A308))</f>
        <v>octobre</v>
      </c>
      <c r="C308" s="22" t="str">
        <f aca="false">INDEX(Reperes!$J$7:$J$13,WEEKDAY($A308,2))</f>
        <v>dimanche</v>
      </c>
      <c r="D308" s="22" t="n">
        <f aca="false">WEEKNUM($A308,21)</f>
        <v>43</v>
      </c>
      <c r="E308" s="22" t="str">
        <f aca="false">IFERROR(INDEX(Reperes!$B$7:$B$28,MATCH($A308,Reperes!$A$7:$A$28,0)),"")</f>
        <v/>
      </c>
      <c r="F308" s="22" t="str">
        <f aca="false">IF(SUMPRODUCT(((Reperes!$F$7:$F$28=Reperes!$B$2)+(Reperes!$F$7:$F$28="Toutes"))*(Reperes!$G$7:$G$28&lt;=$A308)*(Reperes!$H$7:$H$28&gt;=$A308))&gt;0,"Vacances","")</f>
        <v>Vacances</v>
      </c>
      <c r="G308" s="21" t="n">
        <f aca="false">IF(YEAR($A308-364)=2026,$A308-364,$A308-371)</f>
        <v>46327</v>
      </c>
      <c r="H308" s="22" t="str">
        <f aca="false">INDEX(Reperes!$J$7:$J$13,WEEKDAY($G308,2))</f>
        <v>dimanche</v>
      </c>
      <c r="I308" s="22" t="str">
        <f aca="false">IFERROR(INDEX(Reperes!$B$7:$B$28,MATCH($G308,Reperes!$A$7:$A$28,0)),"")</f>
        <v>Toussaint</v>
      </c>
      <c r="J308" s="22" t="str">
        <f aca="false">IF(SUMPRODUCT(((Reperes!$F$7:$F$28=Reperes!$B$2)+(Reperes!$F$7:$F$28="Toutes"))*(Reperes!$G$7:$G$28&lt;=$G308)*(Reperes!$H$7:$H$28&gt;=$G308))&gt;0,"Vacances","")</f>
        <v>Vacances</v>
      </c>
      <c r="K308" s="23" t="str">
        <f aca="false">IF(AND(($E308&lt;&gt;"")=($I308&lt;&gt;""),$F308=$J308),"","Prudence : "&amp;IF(($E308&lt;&gt;"")&lt;&gt;($I308&lt;&gt;""),"statut ferie different. ","")&amp;IF($F308&lt;&gt;$J308,"statut vacances different.",""))</f>
        <v>Prudence : statut ferie different. </v>
      </c>
      <c r="L308" s="17"/>
      <c r="M308" s="18"/>
      <c r="N308" s="19" t="str">
        <f aca="false">IF(OR($L308="",$M308=""),"",$L308*$M308)</f>
        <v/>
      </c>
      <c r="O308" s="18"/>
      <c r="P308" s="20" t="str">
        <f aca="false">IF(OR($M308="",$O308=""),"",$O308/$M308-1)</f>
        <v/>
      </c>
    </row>
    <row r="309" customFormat="false" ht="15" hidden="false" customHeight="false" outlineLevel="0" collapsed="false">
      <c r="A309" s="14" t="n">
        <v>46692</v>
      </c>
      <c r="B309" s="15" t="str">
        <f aca="false">INDEX(Reperes!$L$7:$L$18,MONTH($A309))</f>
        <v>novembre</v>
      </c>
      <c r="C309" s="15" t="str">
        <f aca="false">INDEX(Reperes!$J$7:$J$13,WEEKDAY($A309,2))</f>
        <v>lundi</v>
      </c>
      <c r="D309" s="15" t="n">
        <f aca="false">WEEKNUM($A309,21)</f>
        <v>44</v>
      </c>
      <c r="E309" s="15" t="str">
        <f aca="false">IFERROR(INDEX(Reperes!$B$7:$B$28,MATCH($A309,Reperes!$A$7:$A$28,0)),"")</f>
        <v>Toussaint</v>
      </c>
      <c r="F309" s="15" t="str">
        <f aca="false">IF(SUMPRODUCT(((Reperes!$F$7:$F$28=Reperes!$B$2)+(Reperes!$F$7:$F$28="Toutes"))*(Reperes!$G$7:$G$28&lt;=$A309)*(Reperes!$H$7:$H$28&gt;=$A309))&gt;0,"Vacances","")</f>
        <v>Vacances</v>
      </c>
      <c r="G309" s="14" t="n">
        <f aca="false">IF(YEAR($A309-364)=2026,$A309-364,$A309-371)</f>
        <v>46328</v>
      </c>
      <c r="H309" s="15" t="str">
        <f aca="false">INDEX(Reperes!$J$7:$J$13,WEEKDAY($G309,2))</f>
        <v>lundi</v>
      </c>
      <c r="I309" s="15" t="str">
        <f aca="false">IFERROR(INDEX(Reperes!$B$7:$B$28,MATCH($G309,Reperes!$A$7:$A$28,0)),"")</f>
        <v/>
      </c>
      <c r="J309" s="15" t="str">
        <f aca="false">IF(SUMPRODUCT(((Reperes!$F$7:$F$28=Reperes!$B$2)+(Reperes!$F$7:$F$28="Toutes"))*(Reperes!$G$7:$G$28&lt;=$G309)*(Reperes!$H$7:$H$28&gt;=$G309))&gt;0,"Vacances","")</f>
        <v/>
      </c>
      <c r="K309" s="16" t="str">
        <f aca="false">IF(AND(($E309&lt;&gt;"")=($I309&lt;&gt;""),$F309=$J309),"","Prudence : "&amp;IF(($E309&lt;&gt;"")&lt;&gt;($I309&lt;&gt;""),"statut ferie different. ","")&amp;IF($F309&lt;&gt;$J309,"statut vacances different.",""))</f>
        <v>Prudence : statut ferie different. statut vacances different.</v>
      </c>
      <c r="L309" s="17"/>
      <c r="M309" s="18"/>
      <c r="N309" s="19" t="str">
        <f aca="false">IF(OR($L309="",$M309=""),"",$L309*$M309)</f>
        <v/>
      </c>
      <c r="O309" s="18"/>
      <c r="P309" s="20" t="str">
        <f aca="false">IF(OR($M309="",$O309=""),"",$O309/$M309-1)</f>
        <v/>
      </c>
    </row>
    <row r="310" customFormat="false" ht="15" hidden="false" customHeight="false" outlineLevel="0" collapsed="false">
      <c r="A310" s="14" t="n">
        <v>46693</v>
      </c>
      <c r="B310" s="15" t="str">
        <f aca="false">INDEX(Reperes!$L$7:$L$18,MONTH($A310))</f>
        <v>novembre</v>
      </c>
      <c r="C310" s="15" t="str">
        <f aca="false">INDEX(Reperes!$J$7:$J$13,WEEKDAY($A310,2))</f>
        <v>mardi</v>
      </c>
      <c r="D310" s="15" t="n">
        <f aca="false">WEEKNUM($A310,21)</f>
        <v>44</v>
      </c>
      <c r="E310" s="15" t="str">
        <f aca="false">IFERROR(INDEX(Reperes!$B$7:$B$28,MATCH($A310,Reperes!$A$7:$A$28,0)),"")</f>
        <v/>
      </c>
      <c r="F310" s="15" t="str">
        <f aca="false">IF(SUMPRODUCT(((Reperes!$F$7:$F$28=Reperes!$B$2)+(Reperes!$F$7:$F$28="Toutes"))*(Reperes!$G$7:$G$28&lt;=$A310)*(Reperes!$H$7:$H$28&gt;=$A310))&gt;0,"Vacances","")</f>
        <v>Vacances</v>
      </c>
      <c r="G310" s="14" t="n">
        <f aca="false">IF(YEAR($A310-364)=2026,$A310-364,$A310-371)</f>
        <v>46329</v>
      </c>
      <c r="H310" s="15" t="str">
        <f aca="false">INDEX(Reperes!$J$7:$J$13,WEEKDAY($G310,2))</f>
        <v>mardi</v>
      </c>
      <c r="I310" s="15" t="str">
        <f aca="false">IFERROR(INDEX(Reperes!$B$7:$B$28,MATCH($G310,Reperes!$A$7:$A$28,0)),"")</f>
        <v/>
      </c>
      <c r="J310" s="15" t="str">
        <f aca="false">IF(SUMPRODUCT(((Reperes!$F$7:$F$28=Reperes!$B$2)+(Reperes!$F$7:$F$28="Toutes"))*(Reperes!$G$7:$G$28&lt;=$G310)*(Reperes!$H$7:$H$28&gt;=$G310))&gt;0,"Vacances","")</f>
        <v/>
      </c>
      <c r="K310" s="16" t="str">
        <f aca="false">IF(AND(($E310&lt;&gt;"")=($I310&lt;&gt;""),$F310=$J310),"","Prudence : "&amp;IF(($E310&lt;&gt;"")&lt;&gt;($I310&lt;&gt;""),"statut ferie different. ","")&amp;IF($F310&lt;&gt;$J310,"statut vacances different.",""))</f>
        <v>Prudence : statut vacances different.</v>
      </c>
      <c r="L310" s="17"/>
      <c r="M310" s="18"/>
      <c r="N310" s="19" t="str">
        <f aca="false">IF(OR($L310="",$M310=""),"",$L310*$M310)</f>
        <v/>
      </c>
      <c r="O310" s="18"/>
      <c r="P310" s="20" t="str">
        <f aca="false">IF(OR($M310="",$O310=""),"",$O310/$M310-1)</f>
        <v/>
      </c>
    </row>
    <row r="311" customFormat="false" ht="15" hidden="false" customHeight="false" outlineLevel="0" collapsed="false">
      <c r="A311" s="14" t="n">
        <v>46694</v>
      </c>
      <c r="B311" s="15" t="str">
        <f aca="false">INDEX(Reperes!$L$7:$L$18,MONTH($A311))</f>
        <v>novembre</v>
      </c>
      <c r="C311" s="15" t="str">
        <f aca="false">INDEX(Reperes!$J$7:$J$13,WEEKDAY($A311,2))</f>
        <v>mercredi</v>
      </c>
      <c r="D311" s="15" t="n">
        <f aca="false">WEEKNUM($A311,21)</f>
        <v>44</v>
      </c>
      <c r="E311" s="15" t="str">
        <f aca="false">IFERROR(INDEX(Reperes!$B$7:$B$28,MATCH($A311,Reperes!$A$7:$A$28,0)),"")</f>
        <v/>
      </c>
      <c r="F311" s="15" t="str">
        <f aca="false">IF(SUMPRODUCT(((Reperes!$F$7:$F$28=Reperes!$B$2)+(Reperes!$F$7:$F$28="Toutes"))*(Reperes!$G$7:$G$28&lt;=$A311)*(Reperes!$H$7:$H$28&gt;=$A311))&gt;0,"Vacances","")</f>
        <v>Vacances</v>
      </c>
      <c r="G311" s="14" t="n">
        <f aca="false">IF(YEAR($A311-364)=2026,$A311-364,$A311-371)</f>
        <v>46330</v>
      </c>
      <c r="H311" s="15" t="str">
        <f aca="false">INDEX(Reperes!$J$7:$J$13,WEEKDAY($G311,2))</f>
        <v>mercredi</v>
      </c>
      <c r="I311" s="15" t="str">
        <f aca="false">IFERROR(INDEX(Reperes!$B$7:$B$28,MATCH($G311,Reperes!$A$7:$A$28,0)),"")</f>
        <v/>
      </c>
      <c r="J311" s="15" t="str">
        <f aca="false">IF(SUMPRODUCT(((Reperes!$F$7:$F$28=Reperes!$B$2)+(Reperes!$F$7:$F$28="Toutes"))*(Reperes!$G$7:$G$28&lt;=$G311)*(Reperes!$H$7:$H$28&gt;=$G311))&gt;0,"Vacances","")</f>
        <v/>
      </c>
      <c r="K311" s="16" t="str">
        <f aca="false">IF(AND(($E311&lt;&gt;"")=($I311&lt;&gt;""),$F311=$J311),"","Prudence : "&amp;IF(($E311&lt;&gt;"")&lt;&gt;($I311&lt;&gt;""),"statut ferie different. ","")&amp;IF($F311&lt;&gt;$J311,"statut vacances different.",""))</f>
        <v>Prudence : statut vacances different.</v>
      </c>
      <c r="L311" s="17"/>
      <c r="M311" s="18"/>
      <c r="N311" s="19" t="str">
        <f aca="false">IF(OR($L311="",$M311=""),"",$L311*$M311)</f>
        <v/>
      </c>
      <c r="O311" s="18"/>
      <c r="P311" s="20" t="str">
        <f aca="false">IF(OR($M311="",$O311=""),"",$O311/$M311-1)</f>
        <v/>
      </c>
    </row>
    <row r="312" customFormat="false" ht="15" hidden="false" customHeight="false" outlineLevel="0" collapsed="false">
      <c r="A312" s="14" t="n">
        <v>46695</v>
      </c>
      <c r="B312" s="15" t="str">
        <f aca="false">INDEX(Reperes!$L$7:$L$18,MONTH($A312))</f>
        <v>novembre</v>
      </c>
      <c r="C312" s="15" t="str">
        <f aca="false">INDEX(Reperes!$J$7:$J$13,WEEKDAY($A312,2))</f>
        <v>jeudi</v>
      </c>
      <c r="D312" s="15" t="n">
        <f aca="false">WEEKNUM($A312,21)</f>
        <v>44</v>
      </c>
      <c r="E312" s="15" t="str">
        <f aca="false">IFERROR(INDEX(Reperes!$B$7:$B$28,MATCH($A312,Reperes!$A$7:$A$28,0)),"")</f>
        <v/>
      </c>
      <c r="F312" s="15" t="str">
        <f aca="false">IF(SUMPRODUCT(((Reperes!$F$7:$F$28=Reperes!$B$2)+(Reperes!$F$7:$F$28="Toutes"))*(Reperes!$G$7:$G$28&lt;=$A312)*(Reperes!$H$7:$H$28&gt;=$A312))&gt;0,"Vacances","")</f>
        <v>Vacances</v>
      </c>
      <c r="G312" s="14" t="n">
        <f aca="false">IF(YEAR($A312-364)=2026,$A312-364,$A312-371)</f>
        <v>46331</v>
      </c>
      <c r="H312" s="15" t="str">
        <f aca="false">INDEX(Reperes!$J$7:$J$13,WEEKDAY($G312,2))</f>
        <v>jeudi</v>
      </c>
      <c r="I312" s="15" t="str">
        <f aca="false">IFERROR(INDEX(Reperes!$B$7:$B$28,MATCH($G312,Reperes!$A$7:$A$28,0)),"")</f>
        <v/>
      </c>
      <c r="J312" s="15" t="str">
        <f aca="false">IF(SUMPRODUCT(((Reperes!$F$7:$F$28=Reperes!$B$2)+(Reperes!$F$7:$F$28="Toutes"))*(Reperes!$G$7:$G$28&lt;=$G312)*(Reperes!$H$7:$H$28&gt;=$G312))&gt;0,"Vacances","")</f>
        <v/>
      </c>
      <c r="K312" s="16" t="str">
        <f aca="false">IF(AND(($E312&lt;&gt;"")=($I312&lt;&gt;""),$F312=$J312),"","Prudence : "&amp;IF(($E312&lt;&gt;"")&lt;&gt;($I312&lt;&gt;""),"statut ferie different. ","")&amp;IF($F312&lt;&gt;$J312,"statut vacances different.",""))</f>
        <v>Prudence : statut vacances different.</v>
      </c>
      <c r="L312" s="17"/>
      <c r="M312" s="18"/>
      <c r="N312" s="19" t="str">
        <f aca="false">IF(OR($L312="",$M312=""),"",$L312*$M312)</f>
        <v/>
      </c>
      <c r="O312" s="18"/>
      <c r="P312" s="20" t="str">
        <f aca="false">IF(OR($M312="",$O312=""),"",$O312/$M312-1)</f>
        <v/>
      </c>
    </row>
    <row r="313" customFormat="false" ht="15" hidden="false" customHeight="false" outlineLevel="0" collapsed="false">
      <c r="A313" s="14" t="n">
        <v>46696</v>
      </c>
      <c r="B313" s="15" t="str">
        <f aca="false">INDEX(Reperes!$L$7:$L$18,MONTH($A313))</f>
        <v>novembre</v>
      </c>
      <c r="C313" s="15" t="str">
        <f aca="false">INDEX(Reperes!$J$7:$J$13,WEEKDAY($A313,2))</f>
        <v>vendredi</v>
      </c>
      <c r="D313" s="15" t="n">
        <f aca="false">WEEKNUM($A313,21)</f>
        <v>44</v>
      </c>
      <c r="E313" s="15" t="str">
        <f aca="false">IFERROR(INDEX(Reperes!$B$7:$B$28,MATCH($A313,Reperes!$A$7:$A$28,0)),"")</f>
        <v/>
      </c>
      <c r="F313" s="15" t="str">
        <f aca="false">IF(SUMPRODUCT(((Reperes!$F$7:$F$28=Reperes!$B$2)+(Reperes!$F$7:$F$28="Toutes"))*(Reperes!$G$7:$G$28&lt;=$A313)*(Reperes!$H$7:$H$28&gt;=$A313))&gt;0,"Vacances","")</f>
        <v>Vacances</v>
      </c>
      <c r="G313" s="14" t="n">
        <f aca="false">IF(YEAR($A313-364)=2026,$A313-364,$A313-371)</f>
        <v>46332</v>
      </c>
      <c r="H313" s="15" t="str">
        <f aca="false">INDEX(Reperes!$J$7:$J$13,WEEKDAY($G313,2))</f>
        <v>vendredi</v>
      </c>
      <c r="I313" s="15" t="str">
        <f aca="false">IFERROR(INDEX(Reperes!$B$7:$B$28,MATCH($G313,Reperes!$A$7:$A$28,0)),"")</f>
        <v/>
      </c>
      <c r="J313" s="15" t="str">
        <f aca="false">IF(SUMPRODUCT(((Reperes!$F$7:$F$28=Reperes!$B$2)+(Reperes!$F$7:$F$28="Toutes"))*(Reperes!$G$7:$G$28&lt;=$G313)*(Reperes!$H$7:$H$28&gt;=$G313))&gt;0,"Vacances","")</f>
        <v/>
      </c>
      <c r="K313" s="16" t="str">
        <f aca="false">IF(AND(($E313&lt;&gt;"")=($I313&lt;&gt;""),$F313=$J313),"","Prudence : "&amp;IF(($E313&lt;&gt;"")&lt;&gt;($I313&lt;&gt;""),"statut ferie different. ","")&amp;IF($F313&lt;&gt;$J313,"statut vacances different.",""))</f>
        <v>Prudence : statut vacances different.</v>
      </c>
      <c r="L313" s="17"/>
      <c r="M313" s="18"/>
      <c r="N313" s="19" t="str">
        <f aca="false">IF(OR($L313="",$M313=""),"",$L313*$M313)</f>
        <v/>
      </c>
      <c r="O313" s="18"/>
      <c r="P313" s="20" t="str">
        <f aca="false">IF(OR($M313="",$O313=""),"",$O313/$M313-1)</f>
        <v/>
      </c>
    </row>
    <row r="314" customFormat="false" ht="15" hidden="false" customHeight="false" outlineLevel="0" collapsed="false">
      <c r="A314" s="21" t="n">
        <v>46697</v>
      </c>
      <c r="B314" s="22" t="str">
        <f aca="false">INDEX(Reperes!$L$7:$L$18,MONTH($A314))</f>
        <v>novembre</v>
      </c>
      <c r="C314" s="22" t="str">
        <f aca="false">INDEX(Reperes!$J$7:$J$13,WEEKDAY($A314,2))</f>
        <v>samedi</v>
      </c>
      <c r="D314" s="22" t="n">
        <f aca="false">WEEKNUM($A314,21)</f>
        <v>44</v>
      </c>
      <c r="E314" s="22" t="str">
        <f aca="false">IFERROR(INDEX(Reperes!$B$7:$B$28,MATCH($A314,Reperes!$A$7:$A$28,0)),"")</f>
        <v/>
      </c>
      <c r="F314" s="22" t="str">
        <f aca="false">IF(SUMPRODUCT(((Reperes!$F$7:$F$28=Reperes!$B$2)+(Reperes!$F$7:$F$28="Toutes"))*(Reperes!$G$7:$G$28&lt;=$A314)*(Reperes!$H$7:$H$28&gt;=$A314))&gt;0,"Vacances","")</f>
        <v>Vacances</v>
      </c>
      <c r="G314" s="21" t="n">
        <f aca="false">IF(YEAR($A314-364)=2026,$A314-364,$A314-371)</f>
        <v>46333</v>
      </c>
      <c r="H314" s="22" t="str">
        <f aca="false">INDEX(Reperes!$J$7:$J$13,WEEKDAY($G314,2))</f>
        <v>samedi</v>
      </c>
      <c r="I314" s="22" t="str">
        <f aca="false">IFERROR(INDEX(Reperes!$B$7:$B$28,MATCH($G314,Reperes!$A$7:$A$28,0)),"")</f>
        <v/>
      </c>
      <c r="J314" s="22" t="str">
        <f aca="false">IF(SUMPRODUCT(((Reperes!$F$7:$F$28=Reperes!$B$2)+(Reperes!$F$7:$F$28="Toutes"))*(Reperes!$G$7:$G$28&lt;=$G314)*(Reperes!$H$7:$H$28&gt;=$G314))&gt;0,"Vacances","")</f>
        <v/>
      </c>
      <c r="K314" s="23" t="str">
        <f aca="false">IF(AND(($E314&lt;&gt;"")=($I314&lt;&gt;""),$F314=$J314),"","Prudence : "&amp;IF(($E314&lt;&gt;"")&lt;&gt;($I314&lt;&gt;""),"statut ferie different. ","")&amp;IF($F314&lt;&gt;$J314,"statut vacances different.",""))</f>
        <v>Prudence : statut vacances different.</v>
      </c>
      <c r="L314" s="17"/>
      <c r="M314" s="18"/>
      <c r="N314" s="19" t="str">
        <f aca="false">IF(OR($L314="",$M314=""),"",$L314*$M314)</f>
        <v/>
      </c>
      <c r="O314" s="18"/>
      <c r="P314" s="20" t="str">
        <f aca="false">IF(OR($M314="",$O314=""),"",$O314/$M314-1)</f>
        <v/>
      </c>
    </row>
    <row r="315" customFormat="false" ht="15" hidden="false" customHeight="false" outlineLevel="0" collapsed="false">
      <c r="A315" s="21" t="n">
        <v>46698</v>
      </c>
      <c r="B315" s="22" t="str">
        <f aca="false">INDEX(Reperes!$L$7:$L$18,MONTH($A315))</f>
        <v>novembre</v>
      </c>
      <c r="C315" s="22" t="str">
        <f aca="false">INDEX(Reperes!$J$7:$J$13,WEEKDAY($A315,2))</f>
        <v>dimanche</v>
      </c>
      <c r="D315" s="22" t="n">
        <f aca="false">WEEKNUM($A315,21)</f>
        <v>44</v>
      </c>
      <c r="E315" s="22" t="str">
        <f aca="false">IFERROR(INDEX(Reperes!$B$7:$B$28,MATCH($A315,Reperes!$A$7:$A$28,0)),"")</f>
        <v/>
      </c>
      <c r="F315" s="22" t="str">
        <f aca="false">IF(SUMPRODUCT(((Reperes!$F$7:$F$28=Reperes!$B$2)+(Reperes!$F$7:$F$28="Toutes"))*(Reperes!$G$7:$G$28&lt;=$A315)*(Reperes!$H$7:$H$28&gt;=$A315))&gt;0,"Vacances","")</f>
        <v>Vacances</v>
      </c>
      <c r="G315" s="21" t="n">
        <f aca="false">IF(YEAR($A315-364)=2026,$A315-364,$A315-371)</f>
        <v>46334</v>
      </c>
      <c r="H315" s="22" t="str">
        <f aca="false">INDEX(Reperes!$J$7:$J$13,WEEKDAY($G315,2))</f>
        <v>dimanche</v>
      </c>
      <c r="I315" s="22" t="str">
        <f aca="false">IFERROR(INDEX(Reperes!$B$7:$B$28,MATCH($G315,Reperes!$A$7:$A$28,0)),"")</f>
        <v/>
      </c>
      <c r="J315" s="22" t="str">
        <f aca="false">IF(SUMPRODUCT(((Reperes!$F$7:$F$28=Reperes!$B$2)+(Reperes!$F$7:$F$28="Toutes"))*(Reperes!$G$7:$G$28&lt;=$G315)*(Reperes!$H$7:$H$28&gt;=$G315))&gt;0,"Vacances","")</f>
        <v/>
      </c>
      <c r="K315" s="23" t="str">
        <f aca="false">IF(AND(($E315&lt;&gt;"")=($I315&lt;&gt;""),$F315=$J315),"","Prudence : "&amp;IF(($E315&lt;&gt;"")&lt;&gt;($I315&lt;&gt;""),"statut ferie different. ","")&amp;IF($F315&lt;&gt;$J315,"statut vacances different.",""))</f>
        <v>Prudence : statut vacances different.</v>
      </c>
      <c r="L315" s="17"/>
      <c r="M315" s="18"/>
      <c r="N315" s="19" t="str">
        <f aca="false">IF(OR($L315="",$M315=""),"",$L315*$M315)</f>
        <v/>
      </c>
      <c r="O315" s="18"/>
      <c r="P315" s="20" t="str">
        <f aca="false">IF(OR($M315="",$O315=""),"",$O315/$M315-1)</f>
        <v/>
      </c>
    </row>
    <row r="316" customFormat="false" ht="15" hidden="false" customHeight="false" outlineLevel="0" collapsed="false">
      <c r="A316" s="14" t="n">
        <v>46699</v>
      </c>
      <c r="B316" s="15" t="str">
        <f aca="false">INDEX(Reperes!$L$7:$L$18,MONTH($A316))</f>
        <v>novembre</v>
      </c>
      <c r="C316" s="15" t="str">
        <f aca="false">INDEX(Reperes!$J$7:$J$13,WEEKDAY($A316,2))</f>
        <v>lundi</v>
      </c>
      <c r="D316" s="15" t="n">
        <f aca="false">WEEKNUM($A316,21)</f>
        <v>45</v>
      </c>
      <c r="E316" s="15" t="str">
        <f aca="false">IFERROR(INDEX(Reperes!$B$7:$B$28,MATCH($A316,Reperes!$A$7:$A$28,0)),"")</f>
        <v/>
      </c>
      <c r="F316" s="15" t="str">
        <f aca="false">IF(SUMPRODUCT(((Reperes!$F$7:$F$28=Reperes!$B$2)+(Reperes!$F$7:$F$28="Toutes"))*(Reperes!$G$7:$G$28&lt;=$A316)*(Reperes!$H$7:$H$28&gt;=$A316))&gt;0,"Vacances","")</f>
        <v/>
      </c>
      <c r="G316" s="14" t="n">
        <f aca="false">IF(YEAR($A316-364)=2026,$A316-364,$A316-371)</f>
        <v>46335</v>
      </c>
      <c r="H316" s="15" t="str">
        <f aca="false">INDEX(Reperes!$J$7:$J$13,WEEKDAY($G316,2))</f>
        <v>lundi</v>
      </c>
      <c r="I316" s="15" t="str">
        <f aca="false">IFERROR(INDEX(Reperes!$B$7:$B$28,MATCH($G316,Reperes!$A$7:$A$28,0)),"")</f>
        <v/>
      </c>
      <c r="J316" s="15" t="str">
        <f aca="false">IF(SUMPRODUCT(((Reperes!$F$7:$F$28=Reperes!$B$2)+(Reperes!$F$7:$F$28="Toutes"))*(Reperes!$G$7:$G$28&lt;=$G316)*(Reperes!$H$7:$H$28&gt;=$G316))&gt;0,"Vacances","")</f>
        <v/>
      </c>
      <c r="K316" s="16" t="str">
        <f aca="false">IF(AND(($E316&lt;&gt;"")=($I316&lt;&gt;""),$F316=$J316),"","Prudence : "&amp;IF(($E316&lt;&gt;"")&lt;&gt;($I316&lt;&gt;""),"statut ferie different. ","")&amp;IF($F316&lt;&gt;$J316,"statut vacances different.",""))</f>
        <v/>
      </c>
      <c r="L316" s="17"/>
      <c r="M316" s="18"/>
      <c r="N316" s="19" t="str">
        <f aca="false">IF(OR($L316="",$M316=""),"",$L316*$M316)</f>
        <v/>
      </c>
      <c r="O316" s="18"/>
      <c r="P316" s="20" t="str">
        <f aca="false">IF(OR($M316="",$O316=""),"",$O316/$M316-1)</f>
        <v/>
      </c>
    </row>
    <row r="317" customFormat="false" ht="15" hidden="false" customHeight="false" outlineLevel="0" collapsed="false">
      <c r="A317" s="14" t="n">
        <v>46700</v>
      </c>
      <c r="B317" s="15" t="str">
        <f aca="false">INDEX(Reperes!$L$7:$L$18,MONTH($A317))</f>
        <v>novembre</v>
      </c>
      <c r="C317" s="15" t="str">
        <f aca="false">INDEX(Reperes!$J$7:$J$13,WEEKDAY($A317,2))</f>
        <v>mardi</v>
      </c>
      <c r="D317" s="15" t="n">
        <f aca="false">WEEKNUM($A317,21)</f>
        <v>45</v>
      </c>
      <c r="E317" s="15" t="str">
        <f aca="false">IFERROR(INDEX(Reperes!$B$7:$B$28,MATCH($A317,Reperes!$A$7:$A$28,0)),"")</f>
        <v/>
      </c>
      <c r="F317" s="15" t="str">
        <f aca="false">IF(SUMPRODUCT(((Reperes!$F$7:$F$28=Reperes!$B$2)+(Reperes!$F$7:$F$28="Toutes"))*(Reperes!$G$7:$G$28&lt;=$A317)*(Reperes!$H$7:$H$28&gt;=$A317))&gt;0,"Vacances","")</f>
        <v/>
      </c>
      <c r="G317" s="14" t="n">
        <f aca="false">IF(YEAR($A317-364)=2026,$A317-364,$A317-371)</f>
        <v>46336</v>
      </c>
      <c r="H317" s="15" t="str">
        <f aca="false">INDEX(Reperes!$J$7:$J$13,WEEKDAY($G317,2))</f>
        <v>mardi</v>
      </c>
      <c r="I317" s="15" t="str">
        <f aca="false">IFERROR(INDEX(Reperes!$B$7:$B$28,MATCH($G317,Reperes!$A$7:$A$28,0)),"")</f>
        <v/>
      </c>
      <c r="J317" s="15" t="str">
        <f aca="false">IF(SUMPRODUCT(((Reperes!$F$7:$F$28=Reperes!$B$2)+(Reperes!$F$7:$F$28="Toutes"))*(Reperes!$G$7:$G$28&lt;=$G317)*(Reperes!$H$7:$H$28&gt;=$G317))&gt;0,"Vacances","")</f>
        <v/>
      </c>
      <c r="K317" s="16" t="str">
        <f aca="false">IF(AND(($E317&lt;&gt;"")=($I317&lt;&gt;""),$F317=$J317),"","Prudence : "&amp;IF(($E317&lt;&gt;"")&lt;&gt;($I317&lt;&gt;""),"statut ferie different. ","")&amp;IF($F317&lt;&gt;$J317,"statut vacances different.",""))</f>
        <v/>
      </c>
      <c r="L317" s="17"/>
      <c r="M317" s="18"/>
      <c r="N317" s="19" t="str">
        <f aca="false">IF(OR($L317="",$M317=""),"",$L317*$M317)</f>
        <v/>
      </c>
      <c r="O317" s="18"/>
      <c r="P317" s="20" t="str">
        <f aca="false">IF(OR($M317="",$O317=""),"",$O317/$M317-1)</f>
        <v/>
      </c>
    </row>
    <row r="318" customFormat="false" ht="15" hidden="false" customHeight="false" outlineLevel="0" collapsed="false">
      <c r="A318" s="14" t="n">
        <v>46701</v>
      </c>
      <c r="B318" s="15" t="str">
        <f aca="false">INDEX(Reperes!$L$7:$L$18,MONTH($A318))</f>
        <v>novembre</v>
      </c>
      <c r="C318" s="15" t="str">
        <f aca="false">INDEX(Reperes!$J$7:$J$13,WEEKDAY($A318,2))</f>
        <v>mercredi</v>
      </c>
      <c r="D318" s="15" t="n">
        <f aca="false">WEEKNUM($A318,21)</f>
        <v>45</v>
      </c>
      <c r="E318" s="15" t="str">
        <f aca="false">IFERROR(INDEX(Reperes!$B$7:$B$28,MATCH($A318,Reperes!$A$7:$A$28,0)),"")</f>
        <v/>
      </c>
      <c r="F318" s="15" t="str">
        <f aca="false">IF(SUMPRODUCT(((Reperes!$F$7:$F$28=Reperes!$B$2)+(Reperes!$F$7:$F$28="Toutes"))*(Reperes!$G$7:$G$28&lt;=$A318)*(Reperes!$H$7:$H$28&gt;=$A318))&gt;0,"Vacances","")</f>
        <v/>
      </c>
      <c r="G318" s="14" t="n">
        <f aca="false">IF(YEAR($A318-364)=2026,$A318-364,$A318-371)</f>
        <v>46337</v>
      </c>
      <c r="H318" s="15" t="str">
        <f aca="false">INDEX(Reperes!$J$7:$J$13,WEEKDAY($G318,2))</f>
        <v>mercredi</v>
      </c>
      <c r="I318" s="15" t="str">
        <f aca="false">IFERROR(INDEX(Reperes!$B$7:$B$28,MATCH($G318,Reperes!$A$7:$A$28,0)),"")</f>
        <v>Armistice 1918</v>
      </c>
      <c r="J318" s="15" t="str">
        <f aca="false">IF(SUMPRODUCT(((Reperes!$F$7:$F$28=Reperes!$B$2)+(Reperes!$F$7:$F$28="Toutes"))*(Reperes!$G$7:$G$28&lt;=$G318)*(Reperes!$H$7:$H$28&gt;=$G318))&gt;0,"Vacances","")</f>
        <v/>
      </c>
      <c r="K318" s="16" t="str">
        <f aca="false">IF(AND(($E318&lt;&gt;"")=($I318&lt;&gt;""),$F318=$J318),"","Prudence : "&amp;IF(($E318&lt;&gt;"")&lt;&gt;($I318&lt;&gt;""),"statut ferie different. ","")&amp;IF($F318&lt;&gt;$J318,"statut vacances different.",""))</f>
        <v>Prudence : statut ferie different. </v>
      </c>
      <c r="L318" s="17"/>
      <c r="M318" s="18"/>
      <c r="N318" s="19" t="str">
        <f aca="false">IF(OR($L318="",$M318=""),"",$L318*$M318)</f>
        <v/>
      </c>
      <c r="O318" s="18"/>
      <c r="P318" s="20" t="str">
        <f aca="false">IF(OR($M318="",$O318=""),"",$O318/$M318-1)</f>
        <v/>
      </c>
    </row>
    <row r="319" customFormat="false" ht="15" hidden="false" customHeight="false" outlineLevel="0" collapsed="false">
      <c r="A319" s="14" t="n">
        <v>46702</v>
      </c>
      <c r="B319" s="15" t="str">
        <f aca="false">INDEX(Reperes!$L$7:$L$18,MONTH($A319))</f>
        <v>novembre</v>
      </c>
      <c r="C319" s="15" t="str">
        <f aca="false">INDEX(Reperes!$J$7:$J$13,WEEKDAY($A319,2))</f>
        <v>jeudi</v>
      </c>
      <c r="D319" s="15" t="n">
        <f aca="false">WEEKNUM($A319,21)</f>
        <v>45</v>
      </c>
      <c r="E319" s="15" t="str">
        <f aca="false">IFERROR(INDEX(Reperes!$B$7:$B$28,MATCH($A319,Reperes!$A$7:$A$28,0)),"")</f>
        <v>Armistice 1918</v>
      </c>
      <c r="F319" s="15" t="str">
        <f aca="false">IF(SUMPRODUCT(((Reperes!$F$7:$F$28=Reperes!$B$2)+(Reperes!$F$7:$F$28="Toutes"))*(Reperes!$G$7:$G$28&lt;=$A319)*(Reperes!$H$7:$H$28&gt;=$A319))&gt;0,"Vacances","")</f>
        <v/>
      </c>
      <c r="G319" s="14" t="n">
        <f aca="false">IF(YEAR($A319-364)=2026,$A319-364,$A319-371)</f>
        <v>46338</v>
      </c>
      <c r="H319" s="15" t="str">
        <f aca="false">INDEX(Reperes!$J$7:$J$13,WEEKDAY($G319,2))</f>
        <v>jeudi</v>
      </c>
      <c r="I319" s="15" t="str">
        <f aca="false">IFERROR(INDEX(Reperes!$B$7:$B$28,MATCH($G319,Reperes!$A$7:$A$28,0)),"")</f>
        <v/>
      </c>
      <c r="J319" s="15" t="str">
        <f aca="false">IF(SUMPRODUCT(((Reperes!$F$7:$F$28=Reperes!$B$2)+(Reperes!$F$7:$F$28="Toutes"))*(Reperes!$G$7:$G$28&lt;=$G319)*(Reperes!$H$7:$H$28&gt;=$G319))&gt;0,"Vacances","")</f>
        <v/>
      </c>
      <c r="K319" s="16" t="str">
        <f aca="false">IF(AND(($E319&lt;&gt;"")=($I319&lt;&gt;""),$F319=$J319),"","Prudence : "&amp;IF(($E319&lt;&gt;"")&lt;&gt;($I319&lt;&gt;""),"statut ferie different. ","")&amp;IF($F319&lt;&gt;$J319,"statut vacances different.",""))</f>
        <v>Prudence : statut ferie different. </v>
      </c>
      <c r="L319" s="17"/>
      <c r="M319" s="18"/>
      <c r="N319" s="19" t="str">
        <f aca="false">IF(OR($L319="",$M319=""),"",$L319*$M319)</f>
        <v/>
      </c>
      <c r="O319" s="18"/>
      <c r="P319" s="20" t="str">
        <f aca="false">IF(OR($M319="",$O319=""),"",$O319/$M319-1)</f>
        <v/>
      </c>
    </row>
    <row r="320" customFormat="false" ht="15" hidden="false" customHeight="false" outlineLevel="0" collapsed="false">
      <c r="A320" s="14" t="n">
        <v>46703</v>
      </c>
      <c r="B320" s="15" t="str">
        <f aca="false">INDEX(Reperes!$L$7:$L$18,MONTH($A320))</f>
        <v>novembre</v>
      </c>
      <c r="C320" s="15" t="str">
        <f aca="false">INDEX(Reperes!$J$7:$J$13,WEEKDAY($A320,2))</f>
        <v>vendredi</v>
      </c>
      <c r="D320" s="15" t="n">
        <f aca="false">WEEKNUM($A320,21)</f>
        <v>45</v>
      </c>
      <c r="E320" s="15" t="str">
        <f aca="false">IFERROR(INDEX(Reperes!$B$7:$B$28,MATCH($A320,Reperes!$A$7:$A$28,0)),"")</f>
        <v/>
      </c>
      <c r="F320" s="15" t="str">
        <f aca="false">IF(SUMPRODUCT(((Reperes!$F$7:$F$28=Reperes!$B$2)+(Reperes!$F$7:$F$28="Toutes"))*(Reperes!$G$7:$G$28&lt;=$A320)*(Reperes!$H$7:$H$28&gt;=$A320))&gt;0,"Vacances","")</f>
        <v/>
      </c>
      <c r="G320" s="14" t="n">
        <f aca="false">IF(YEAR($A320-364)=2026,$A320-364,$A320-371)</f>
        <v>46339</v>
      </c>
      <c r="H320" s="15" t="str">
        <f aca="false">INDEX(Reperes!$J$7:$J$13,WEEKDAY($G320,2))</f>
        <v>vendredi</v>
      </c>
      <c r="I320" s="15" t="str">
        <f aca="false">IFERROR(INDEX(Reperes!$B$7:$B$28,MATCH($G320,Reperes!$A$7:$A$28,0)),"")</f>
        <v/>
      </c>
      <c r="J320" s="15" t="str">
        <f aca="false">IF(SUMPRODUCT(((Reperes!$F$7:$F$28=Reperes!$B$2)+(Reperes!$F$7:$F$28="Toutes"))*(Reperes!$G$7:$G$28&lt;=$G320)*(Reperes!$H$7:$H$28&gt;=$G320))&gt;0,"Vacances","")</f>
        <v/>
      </c>
      <c r="K320" s="16" t="str">
        <f aca="false">IF(AND(($E320&lt;&gt;"")=($I320&lt;&gt;""),$F320=$J320),"","Prudence : "&amp;IF(($E320&lt;&gt;"")&lt;&gt;($I320&lt;&gt;""),"statut ferie different. ","")&amp;IF($F320&lt;&gt;$J320,"statut vacances different.",""))</f>
        <v/>
      </c>
      <c r="L320" s="17"/>
      <c r="M320" s="18"/>
      <c r="N320" s="19" t="str">
        <f aca="false">IF(OR($L320="",$M320=""),"",$L320*$M320)</f>
        <v/>
      </c>
      <c r="O320" s="18"/>
      <c r="P320" s="20" t="str">
        <f aca="false">IF(OR($M320="",$O320=""),"",$O320/$M320-1)</f>
        <v/>
      </c>
    </row>
    <row r="321" customFormat="false" ht="15" hidden="false" customHeight="false" outlineLevel="0" collapsed="false">
      <c r="A321" s="21" t="n">
        <v>46704</v>
      </c>
      <c r="B321" s="22" t="str">
        <f aca="false">INDEX(Reperes!$L$7:$L$18,MONTH($A321))</f>
        <v>novembre</v>
      </c>
      <c r="C321" s="22" t="str">
        <f aca="false">INDEX(Reperes!$J$7:$J$13,WEEKDAY($A321,2))</f>
        <v>samedi</v>
      </c>
      <c r="D321" s="22" t="n">
        <f aca="false">WEEKNUM($A321,21)</f>
        <v>45</v>
      </c>
      <c r="E321" s="22" t="str">
        <f aca="false">IFERROR(INDEX(Reperes!$B$7:$B$28,MATCH($A321,Reperes!$A$7:$A$28,0)),"")</f>
        <v/>
      </c>
      <c r="F321" s="22" t="str">
        <f aca="false">IF(SUMPRODUCT(((Reperes!$F$7:$F$28=Reperes!$B$2)+(Reperes!$F$7:$F$28="Toutes"))*(Reperes!$G$7:$G$28&lt;=$A321)*(Reperes!$H$7:$H$28&gt;=$A321))&gt;0,"Vacances","")</f>
        <v/>
      </c>
      <c r="G321" s="21" t="n">
        <f aca="false">IF(YEAR($A321-364)=2026,$A321-364,$A321-371)</f>
        <v>46340</v>
      </c>
      <c r="H321" s="22" t="str">
        <f aca="false">INDEX(Reperes!$J$7:$J$13,WEEKDAY($G321,2))</f>
        <v>samedi</v>
      </c>
      <c r="I321" s="22" t="str">
        <f aca="false">IFERROR(INDEX(Reperes!$B$7:$B$28,MATCH($G321,Reperes!$A$7:$A$28,0)),"")</f>
        <v/>
      </c>
      <c r="J321" s="22" t="str">
        <f aca="false">IF(SUMPRODUCT(((Reperes!$F$7:$F$28=Reperes!$B$2)+(Reperes!$F$7:$F$28="Toutes"))*(Reperes!$G$7:$G$28&lt;=$G321)*(Reperes!$H$7:$H$28&gt;=$G321))&gt;0,"Vacances","")</f>
        <v/>
      </c>
      <c r="K321" s="23" t="str">
        <f aca="false">IF(AND(($E321&lt;&gt;"")=($I321&lt;&gt;""),$F321=$J321),"","Prudence : "&amp;IF(($E321&lt;&gt;"")&lt;&gt;($I321&lt;&gt;""),"statut ferie different. ","")&amp;IF($F321&lt;&gt;$J321,"statut vacances different.",""))</f>
        <v/>
      </c>
      <c r="L321" s="17"/>
      <c r="M321" s="18"/>
      <c r="N321" s="19" t="str">
        <f aca="false">IF(OR($L321="",$M321=""),"",$L321*$M321)</f>
        <v/>
      </c>
      <c r="O321" s="18"/>
      <c r="P321" s="20" t="str">
        <f aca="false">IF(OR($M321="",$O321=""),"",$O321/$M321-1)</f>
        <v/>
      </c>
    </row>
    <row r="322" customFormat="false" ht="15" hidden="false" customHeight="false" outlineLevel="0" collapsed="false">
      <c r="A322" s="21" t="n">
        <v>46705</v>
      </c>
      <c r="B322" s="22" t="str">
        <f aca="false">INDEX(Reperes!$L$7:$L$18,MONTH($A322))</f>
        <v>novembre</v>
      </c>
      <c r="C322" s="22" t="str">
        <f aca="false">INDEX(Reperes!$J$7:$J$13,WEEKDAY($A322,2))</f>
        <v>dimanche</v>
      </c>
      <c r="D322" s="22" t="n">
        <f aca="false">WEEKNUM($A322,21)</f>
        <v>45</v>
      </c>
      <c r="E322" s="22" t="str">
        <f aca="false">IFERROR(INDEX(Reperes!$B$7:$B$28,MATCH($A322,Reperes!$A$7:$A$28,0)),"")</f>
        <v/>
      </c>
      <c r="F322" s="22" t="str">
        <f aca="false">IF(SUMPRODUCT(((Reperes!$F$7:$F$28=Reperes!$B$2)+(Reperes!$F$7:$F$28="Toutes"))*(Reperes!$G$7:$G$28&lt;=$A322)*(Reperes!$H$7:$H$28&gt;=$A322))&gt;0,"Vacances","")</f>
        <v/>
      </c>
      <c r="G322" s="21" t="n">
        <f aca="false">IF(YEAR($A322-364)=2026,$A322-364,$A322-371)</f>
        <v>46341</v>
      </c>
      <c r="H322" s="22" t="str">
        <f aca="false">INDEX(Reperes!$J$7:$J$13,WEEKDAY($G322,2))</f>
        <v>dimanche</v>
      </c>
      <c r="I322" s="22" t="str">
        <f aca="false">IFERROR(INDEX(Reperes!$B$7:$B$28,MATCH($G322,Reperes!$A$7:$A$28,0)),"")</f>
        <v/>
      </c>
      <c r="J322" s="22" t="str">
        <f aca="false">IF(SUMPRODUCT(((Reperes!$F$7:$F$28=Reperes!$B$2)+(Reperes!$F$7:$F$28="Toutes"))*(Reperes!$G$7:$G$28&lt;=$G322)*(Reperes!$H$7:$H$28&gt;=$G322))&gt;0,"Vacances","")</f>
        <v/>
      </c>
      <c r="K322" s="23" t="str">
        <f aca="false">IF(AND(($E322&lt;&gt;"")=($I322&lt;&gt;""),$F322=$J322),"","Prudence : "&amp;IF(($E322&lt;&gt;"")&lt;&gt;($I322&lt;&gt;""),"statut ferie different. ","")&amp;IF($F322&lt;&gt;$J322,"statut vacances different.",""))</f>
        <v/>
      </c>
      <c r="L322" s="17"/>
      <c r="M322" s="18"/>
      <c r="N322" s="19" t="str">
        <f aca="false">IF(OR($L322="",$M322=""),"",$L322*$M322)</f>
        <v/>
      </c>
      <c r="O322" s="18"/>
      <c r="P322" s="20" t="str">
        <f aca="false">IF(OR($M322="",$O322=""),"",$O322/$M322-1)</f>
        <v/>
      </c>
    </row>
    <row r="323" customFormat="false" ht="15" hidden="false" customHeight="false" outlineLevel="0" collapsed="false">
      <c r="A323" s="14" t="n">
        <v>46706</v>
      </c>
      <c r="B323" s="15" t="str">
        <f aca="false">INDEX(Reperes!$L$7:$L$18,MONTH($A323))</f>
        <v>novembre</v>
      </c>
      <c r="C323" s="15" t="str">
        <f aca="false">INDEX(Reperes!$J$7:$J$13,WEEKDAY($A323,2))</f>
        <v>lundi</v>
      </c>
      <c r="D323" s="15" t="n">
        <f aca="false">WEEKNUM($A323,21)</f>
        <v>46</v>
      </c>
      <c r="E323" s="15" t="str">
        <f aca="false">IFERROR(INDEX(Reperes!$B$7:$B$28,MATCH($A323,Reperes!$A$7:$A$28,0)),"")</f>
        <v/>
      </c>
      <c r="F323" s="15" t="str">
        <f aca="false">IF(SUMPRODUCT(((Reperes!$F$7:$F$28=Reperes!$B$2)+(Reperes!$F$7:$F$28="Toutes"))*(Reperes!$G$7:$G$28&lt;=$A323)*(Reperes!$H$7:$H$28&gt;=$A323))&gt;0,"Vacances","")</f>
        <v/>
      </c>
      <c r="G323" s="14" t="n">
        <f aca="false">IF(YEAR($A323-364)=2026,$A323-364,$A323-371)</f>
        <v>46342</v>
      </c>
      <c r="H323" s="15" t="str">
        <f aca="false">INDEX(Reperes!$J$7:$J$13,WEEKDAY($G323,2))</f>
        <v>lundi</v>
      </c>
      <c r="I323" s="15" t="str">
        <f aca="false">IFERROR(INDEX(Reperes!$B$7:$B$28,MATCH($G323,Reperes!$A$7:$A$28,0)),"")</f>
        <v/>
      </c>
      <c r="J323" s="15" t="str">
        <f aca="false">IF(SUMPRODUCT(((Reperes!$F$7:$F$28=Reperes!$B$2)+(Reperes!$F$7:$F$28="Toutes"))*(Reperes!$G$7:$G$28&lt;=$G323)*(Reperes!$H$7:$H$28&gt;=$G323))&gt;0,"Vacances","")</f>
        <v/>
      </c>
      <c r="K323" s="16" t="str">
        <f aca="false">IF(AND(($E323&lt;&gt;"")=($I323&lt;&gt;""),$F323=$J323),"","Prudence : "&amp;IF(($E323&lt;&gt;"")&lt;&gt;($I323&lt;&gt;""),"statut ferie different. ","")&amp;IF($F323&lt;&gt;$J323,"statut vacances different.",""))</f>
        <v/>
      </c>
      <c r="L323" s="17"/>
      <c r="M323" s="18"/>
      <c r="N323" s="19" t="str">
        <f aca="false">IF(OR($L323="",$M323=""),"",$L323*$M323)</f>
        <v/>
      </c>
      <c r="O323" s="18"/>
      <c r="P323" s="20" t="str">
        <f aca="false">IF(OR($M323="",$O323=""),"",$O323/$M323-1)</f>
        <v/>
      </c>
    </row>
    <row r="324" customFormat="false" ht="15" hidden="false" customHeight="false" outlineLevel="0" collapsed="false">
      <c r="A324" s="14" t="n">
        <v>46707</v>
      </c>
      <c r="B324" s="15" t="str">
        <f aca="false">INDEX(Reperes!$L$7:$L$18,MONTH($A324))</f>
        <v>novembre</v>
      </c>
      <c r="C324" s="15" t="str">
        <f aca="false">INDEX(Reperes!$J$7:$J$13,WEEKDAY($A324,2))</f>
        <v>mardi</v>
      </c>
      <c r="D324" s="15" t="n">
        <f aca="false">WEEKNUM($A324,21)</f>
        <v>46</v>
      </c>
      <c r="E324" s="15" t="str">
        <f aca="false">IFERROR(INDEX(Reperes!$B$7:$B$28,MATCH($A324,Reperes!$A$7:$A$28,0)),"")</f>
        <v/>
      </c>
      <c r="F324" s="15" t="str">
        <f aca="false">IF(SUMPRODUCT(((Reperes!$F$7:$F$28=Reperes!$B$2)+(Reperes!$F$7:$F$28="Toutes"))*(Reperes!$G$7:$G$28&lt;=$A324)*(Reperes!$H$7:$H$28&gt;=$A324))&gt;0,"Vacances","")</f>
        <v/>
      </c>
      <c r="G324" s="14" t="n">
        <f aca="false">IF(YEAR($A324-364)=2026,$A324-364,$A324-371)</f>
        <v>46343</v>
      </c>
      <c r="H324" s="15" t="str">
        <f aca="false">INDEX(Reperes!$J$7:$J$13,WEEKDAY($G324,2))</f>
        <v>mardi</v>
      </c>
      <c r="I324" s="15" t="str">
        <f aca="false">IFERROR(INDEX(Reperes!$B$7:$B$28,MATCH($G324,Reperes!$A$7:$A$28,0)),"")</f>
        <v/>
      </c>
      <c r="J324" s="15" t="str">
        <f aca="false">IF(SUMPRODUCT(((Reperes!$F$7:$F$28=Reperes!$B$2)+(Reperes!$F$7:$F$28="Toutes"))*(Reperes!$G$7:$G$28&lt;=$G324)*(Reperes!$H$7:$H$28&gt;=$G324))&gt;0,"Vacances","")</f>
        <v/>
      </c>
      <c r="K324" s="16" t="str">
        <f aca="false">IF(AND(($E324&lt;&gt;"")=($I324&lt;&gt;""),$F324=$J324),"","Prudence : "&amp;IF(($E324&lt;&gt;"")&lt;&gt;($I324&lt;&gt;""),"statut ferie different. ","")&amp;IF($F324&lt;&gt;$J324,"statut vacances different.",""))</f>
        <v/>
      </c>
      <c r="L324" s="17"/>
      <c r="M324" s="18"/>
      <c r="N324" s="19" t="str">
        <f aca="false">IF(OR($L324="",$M324=""),"",$L324*$M324)</f>
        <v/>
      </c>
      <c r="O324" s="18"/>
      <c r="P324" s="20" t="str">
        <f aca="false">IF(OR($M324="",$O324=""),"",$O324/$M324-1)</f>
        <v/>
      </c>
    </row>
    <row r="325" customFormat="false" ht="15" hidden="false" customHeight="false" outlineLevel="0" collapsed="false">
      <c r="A325" s="14" t="n">
        <v>46708</v>
      </c>
      <c r="B325" s="15" t="str">
        <f aca="false">INDEX(Reperes!$L$7:$L$18,MONTH($A325))</f>
        <v>novembre</v>
      </c>
      <c r="C325" s="15" t="str">
        <f aca="false">INDEX(Reperes!$J$7:$J$13,WEEKDAY($A325,2))</f>
        <v>mercredi</v>
      </c>
      <c r="D325" s="15" t="n">
        <f aca="false">WEEKNUM($A325,21)</f>
        <v>46</v>
      </c>
      <c r="E325" s="15" t="str">
        <f aca="false">IFERROR(INDEX(Reperes!$B$7:$B$28,MATCH($A325,Reperes!$A$7:$A$28,0)),"")</f>
        <v/>
      </c>
      <c r="F325" s="15" t="str">
        <f aca="false">IF(SUMPRODUCT(((Reperes!$F$7:$F$28=Reperes!$B$2)+(Reperes!$F$7:$F$28="Toutes"))*(Reperes!$G$7:$G$28&lt;=$A325)*(Reperes!$H$7:$H$28&gt;=$A325))&gt;0,"Vacances","")</f>
        <v/>
      </c>
      <c r="G325" s="14" t="n">
        <f aca="false">IF(YEAR($A325-364)=2026,$A325-364,$A325-371)</f>
        <v>46344</v>
      </c>
      <c r="H325" s="15" t="str">
        <f aca="false">INDEX(Reperes!$J$7:$J$13,WEEKDAY($G325,2))</f>
        <v>mercredi</v>
      </c>
      <c r="I325" s="15" t="str">
        <f aca="false">IFERROR(INDEX(Reperes!$B$7:$B$28,MATCH($G325,Reperes!$A$7:$A$28,0)),"")</f>
        <v/>
      </c>
      <c r="J325" s="15" t="str">
        <f aca="false">IF(SUMPRODUCT(((Reperes!$F$7:$F$28=Reperes!$B$2)+(Reperes!$F$7:$F$28="Toutes"))*(Reperes!$G$7:$G$28&lt;=$G325)*(Reperes!$H$7:$H$28&gt;=$G325))&gt;0,"Vacances","")</f>
        <v/>
      </c>
      <c r="K325" s="16" t="str">
        <f aca="false">IF(AND(($E325&lt;&gt;"")=($I325&lt;&gt;""),$F325=$J325),"","Prudence : "&amp;IF(($E325&lt;&gt;"")&lt;&gt;($I325&lt;&gt;""),"statut ferie different. ","")&amp;IF($F325&lt;&gt;$J325,"statut vacances different.",""))</f>
        <v/>
      </c>
      <c r="L325" s="17"/>
      <c r="M325" s="18"/>
      <c r="N325" s="19" t="str">
        <f aca="false">IF(OR($L325="",$M325=""),"",$L325*$M325)</f>
        <v/>
      </c>
      <c r="O325" s="18"/>
      <c r="P325" s="20" t="str">
        <f aca="false">IF(OR($M325="",$O325=""),"",$O325/$M325-1)</f>
        <v/>
      </c>
    </row>
    <row r="326" customFormat="false" ht="15" hidden="false" customHeight="false" outlineLevel="0" collapsed="false">
      <c r="A326" s="14" t="n">
        <v>46709</v>
      </c>
      <c r="B326" s="15" t="str">
        <f aca="false">INDEX(Reperes!$L$7:$L$18,MONTH($A326))</f>
        <v>novembre</v>
      </c>
      <c r="C326" s="15" t="str">
        <f aca="false">INDEX(Reperes!$J$7:$J$13,WEEKDAY($A326,2))</f>
        <v>jeudi</v>
      </c>
      <c r="D326" s="15" t="n">
        <f aca="false">WEEKNUM($A326,21)</f>
        <v>46</v>
      </c>
      <c r="E326" s="15" t="str">
        <f aca="false">IFERROR(INDEX(Reperes!$B$7:$B$28,MATCH($A326,Reperes!$A$7:$A$28,0)),"")</f>
        <v/>
      </c>
      <c r="F326" s="15" t="str">
        <f aca="false">IF(SUMPRODUCT(((Reperes!$F$7:$F$28=Reperes!$B$2)+(Reperes!$F$7:$F$28="Toutes"))*(Reperes!$G$7:$G$28&lt;=$A326)*(Reperes!$H$7:$H$28&gt;=$A326))&gt;0,"Vacances","")</f>
        <v/>
      </c>
      <c r="G326" s="14" t="n">
        <f aca="false">IF(YEAR($A326-364)=2026,$A326-364,$A326-371)</f>
        <v>46345</v>
      </c>
      <c r="H326" s="15" t="str">
        <f aca="false">INDEX(Reperes!$J$7:$J$13,WEEKDAY($G326,2))</f>
        <v>jeudi</v>
      </c>
      <c r="I326" s="15" t="str">
        <f aca="false">IFERROR(INDEX(Reperes!$B$7:$B$28,MATCH($G326,Reperes!$A$7:$A$28,0)),"")</f>
        <v/>
      </c>
      <c r="J326" s="15" t="str">
        <f aca="false">IF(SUMPRODUCT(((Reperes!$F$7:$F$28=Reperes!$B$2)+(Reperes!$F$7:$F$28="Toutes"))*(Reperes!$G$7:$G$28&lt;=$G326)*(Reperes!$H$7:$H$28&gt;=$G326))&gt;0,"Vacances","")</f>
        <v/>
      </c>
      <c r="K326" s="16" t="str">
        <f aca="false">IF(AND(($E326&lt;&gt;"")=($I326&lt;&gt;""),$F326=$J326),"","Prudence : "&amp;IF(($E326&lt;&gt;"")&lt;&gt;($I326&lt;&gt;""),"statut ferie different. ","")&amp;IF($F326&lt;&gt;$J326,"statut vacances different.",""))</f>
        <v/>
      </c>
      <c r="L326" s="17"/>
      <c r="M326" s="18"/>
      <c r="N326" s="19" t="str">
        <f aca="false">IF(OR($L326="",$M326=""),"",$L326*$M326)</f>
        <v/>
      </c>
      <c r="O326" s="18"/>
      <c r="P326" s="20" t="str">
        <f aca="false">IF(OR($M326="",$O326=""),"",$O326/$M326-1)</f>
        <v/>
      </c>
    </row>
    <row r="327" customFormat="false" ht="15" hidden="false" customHeight="false" outlineLevel="0" collapsed="false">
      <c r="A327" s="14" t="n">
        <v>46710</v>
      </c>
      <c r="B327" s="15" t="str">
        <f aca="false">INDEX(Reperes!$L$7:$L$18,MONTH($A327))</f>
        <v>novembre</v>
      </c>
      <c r="C327" s="15" t="str">
        <f aca="false">INDEX(Reperes!$J$7:$J$13,WEEKDAY($A327,2))</f>
        <v>vendredi</v>
      </c>
      <c r="D327" s="15" t="n">
        <f aca="false">WEEKNUM($A327,21)</f>
        <v>46</v>
      </c>
      <c r="E327" s="15" t="str">
        <f aca="false">IFERROR(INDEX(Reperes!$B$7:$B$28,MATCH($A327,Reperes!$A$7:$A$28,0)),"")</f>
        <v/>
      </c>
      <c r="F327" s="15" t="str">
        <f aca="false">IF(SUMPRODUCT(((Reperes!$F$7:$F$28=Reperes!$B$2)+(Reperes!$F$7:$F$28="Toutes"))*(Reperes!$G$7:$G$28&lt;=$A327)*(Reperes!$H$7:$H$28&gt;=$A327))&gt;0,"Vacances","")</f>
        <v/>
      </c>
      <c r="G327" s="14" t="n">
        <f aca="false">IF(YEAR($A327-364)=2026,$A327-364,$A327-371)</f>
        <v>46346</v>
      </c>
      <c r="H327" s="15" t="str">
        <f aca="false">INDEX(Reperes!$J$7:$J$13,WEEKDAY($G327,2))</f>
        <v>vendredi</v>
      </c>
      <c r="I327" s="15" t="str">
        <f aca="false">IFERROR(INDEX(Reperes!$B$7:$B$28,MATCH($G327,Reperes!$A$7:$A$28,0)),"")</f>
        <v/>
      </c>
      <c r="J327" s="15" t="str">
        <f aca="false">IF(SUMPRODUCT(((Reperes!$F$7:$F$28=Reperes!$B$2)+(Reperes!$F$7:$F$28="Toutes"))*(Reperes!$G$7:$G$28&lt;=$G327)*(Reperes!$H$7:$H$28&gt;=$G327))&gt;0,"Vacances","")</f>
        <v/>
      </c>
      <c r="K327" s="16" t="str">
        <f aca="false">IF(AND(($E327&lt;&gt;"")=($I327&lt;&gt;""),$F327=$J327),"","Prudence : "&amp;IF(($E327&lt;&gt;"")&lt;&gt;($I327&lt;&gt;""),"statut ferie different. ","")&amp;IF($F327&lt;&gt;$J327,"statut vacances different.",""))</f>
        <v/>
      </c>
      <c r="L327" s="17"/>
      <c r="M327" s="18"/>
      <c r="N327" s="19" t="str">
        <f aca="false">IF(OR($L327="",$M327=""),"",$L327*$M327)</f>
        <v/>
      </c>
      <c r="O327" s="18"/>
      <c r="P327" s="20" t="str">
        <f aca="false">IF(OR($M327="",$O327=""),"",$O327/$M327-1)</f>
        <v/>
      </c>
    </row>
    <row r="328" customFormat="false" ht="15" hidden="false" customHeight="false" outlineLevel="0" collapsed="false">
      <c r="A328" s="21" t="n">
        <v>46711</v>
      </c>
      <c r="B328" s="22" t="str">
        <f aca="false">INDEX(Reperes!$L$7:$L$18,MONTH($A328))</f>
        <v>novembre</v>
      </c>
      <c r="C328" s="22" t="str">
        <f aca="false">INDEX(Reperes!$J$7:$J$13,WEEKDAY($A328,2))</f>
        <v>samedi</v>
      </c>
      <c r="D328" s="22" t="n">
        <f aca="false">WEEKNUM($A328,21)</f>
        <v>46</v>
      </c>
      <c r="E328" s="22" t="str">
        <f aca="false">IFERROR(INDEX(Reperes!$B$7:$B$28,MATCH($A328,Reperes!$A$7:$A$28,0)),"")</f>
        <v/>
      </c>
      <c r="F328" s="22" t="str">
        <f aca="false">IF(SUMPRODUCT(((Reperes!$F$7:$F$28=Reperes!$B$2)+(Reperes!$F$7:$F$28="Toutes"))*(Reperes!$G$7:$G$28&lt;=$A328)*(Reperes!$H$7:$H$28&gt;=$A328))&gt;0,"Vacances","")</f>
        <v/>
      </c>
      <c r="G328" s="21" t="n">
        <f aca="false">IF(YEAR($A328-364)=2026,$A328-364,$A328-371)</f>
        <v>46347</v>
      </c>
      <c r="H328" s="22" t="str">
        <f aca="false">INDEX(Reperes!$J$7:$J$13,WEEKDAY($G328,2))</f>
        <v>samedi</v>
      </c>
      <c r="I328" s="22" t="str">
        <f aca="false">IFERROR(INDEX(Reperes!$B$7:$B$28,MATCH($G328,Reperes!$A$7:$A$28,0)),"")</f>
        <v/>
      </c>
      <c r="J328" s="22" t="str">
        <f aca="false">IF(SUMPRODUCT(((Reperes!$F$7:$F$28=Reperes!$B$2)+(Reperes!$F$7:$F$28="Toutes"))*(Reperes!$G$7:$G$28&lt;=$G328)*(Reperes!$H$7:$H$28&gt;=$G328))&gt;0,"Vacances","")</f>
        <v/>
      </c>
      <c r="K328" s="23" t="str">
        <f aca="false">IF(AND(($E328&lt;&gt;"")=($I328&lt;&gt;""),$F328=$J328),"","Prudence : "&amp;IF(($E328&lt;&gt;"")&lt;&gt;($I328&lt;&gt;""),"statut ferie different. ","")&amp;IF($F328&lt;&gt;$J328,"statut vacances different.",""))</f>
        <v/>
      </c>
      <c r="L328" s="17"/>
      <c r="M328" s="18"/>
      <c r="N328" s="19" t="str">
        <f aca="false">IF(OR($L328="",$M328=""),"",$L328*$M328)</f>
        <v/>
      </c>
      <c r="O328" s="18"/>
      <c r="P328" s="20" t="str">
        <f aca="false">IF(OR($M328="",$O328=""),"",$O328/$M328-1)</f>
        <v/>
      </c>
    </row>
    <row r="329" customFormat="false" ht="15" hidden="false" customHeight="false" outlineLevel="0" collapsed="false">
      <c r="A329" s="21" t="n">
        <v>46712</v>
      </c>
      <c r="B329" s="22" t="str">
        <f aca="false">INDEX(Reperes!$L$7:$L$18,MONTH($A329))</f>
        <v>novembre</v>
      </c>
      <c r="C329" s="22" t="str">
        <f aca="false">INDEX(Reperes!$J$7:$J$13,WEEKDAY($A329,2))</f>
        <v>dimanche</v>
      </c>
      <c r="D329" s="22" t="n">
        <f aca="false">WEEKNUM($A329,21)</f>
        <v>46</v>
      </c>
      <c r="E329" s="22" t="str">
        <f aca="false">IFERROR(INDEX(Reperes!$B$7:$B$28,MATCH($A329,Reperes!$A$7:$A$28,0)),"")</f>
        <v/>
      </c>
      <c r="F329" s="22" t="str">
        <f aca="false">IF(SUMPRODUCT(((Reperes!$F$7:$F$28=Reperes!$B$2)+(Reperes!$F$7:$F$28="Toutes"))*(Reperes!$G$7:$G$28&lt;=$A329)*(Reperes!$H$7:$H$28&gt;=$A329))&gt;0,"Vacances","")</f>
        <v/>
      </c>
      <c r="G329" s="21" t="n">
        <f aca="false">IF(YEAR($A329-364)=2026,$A329-364,$A329-371)</f>
        <v>46348</v>
      </c>
      <c r="H329" s="22" t="str">
        <f aca="false">INDEX(Reperes!$J$7:$J$13,WEEKDAY($G329,2))</f>
        <v>dimanche</v>
      </c>
      <c r="I329" s="22" t="str">
        <f aca="false">IFERROR(INDEX(Reperes!$B$7:$B$28,MATCH($G329,Reperes!$A$7:$A$28,0)),"")</f>
        <v/>
      </c>
      <c r="J329" s="22" t="str">
        <f aca="false">IF(SUMPRODUCT(((Reperes!$F$7:$F$28=Reperes!$B$2)+(Reperes!$F$7:$F$28="Toutes"))*(Reperes!$G$7:$G$28&lt;=$G329)*(Reperes!$H$7:$H$28&gt;=$G329))&gt;0,"Vacances","")</f>
        <v/>
      </c>
      <c r="K329" s="23" t="str">
        <f aca="false">IF(AND(($E329&lt;&gt;"")=($I329&lt;&gt;""),$F329=$J329),"","Prudence : "&amp;IF(($E329&lt;&gt;"")&lt;&gt;($I329&lt;&gt;""),"statut ferie different. ","")&amp;IF($F329&lt;&gt;$J329,"statut vacances different.",""))</f>
        <v/>
      </c>
      <c r="L329" s="17"/>
      <c r="M329" s="18"/>
      <c r="N329" s="19" t="str">
        <f aca="false">IF(OR($L329="",$M329=""),"",$L329*$M329)</f>
        <v/>
      </c>
      <c r="O329" s="18"/>
      <c r="P329" s="20" t="str">
        <f aca="false">IF(OR($M329="",$O329=""),"",$O329/$M329-1)</f>
        <v/>
      </c>
    </row>
    <row r="330" customFormat="false" ht="15" hidden="false" customHeight="false" outlineLevel="0" collapsed="false">
      <c r="A330" s="14" t="n">
        <v>46713</v>
      </c>
      <c r="B330" s="15" t="str">
        <f aca="false">INDEX(Reperes!$L$7:$L$18,MONTH($A330))</f>
        <v>novembre</v>
      </c>
      <c r="C330" s="15" t="str">
        <f aca="false">INDEX(Reperes!$J$7:$J$13,WEEKDAY($A330,2))</f>
        <v>lundi</v>
      </c>
      <c r="D330" s="15" t="n">
        <f aca="false">WEEKNUM($A330,21)</f>
        <v>47</v>
      </c>
      <c r="E330" s="15" t="str">
        <f aca="false">IFERROR(INDEX(Reperes!$B$7:$B$28,MATCH($A330,Reperes!$A$7:$A$28,0)),"")</f>
        <v/>
      </c>
      <c r="F330" s="15" t="str">
        <f aca="false">IF(SUMPRODUCT(((Reperes!$F$7:$F$28=Reperes!$B$2)+(Reperes!$F$7:$F$28="Toutes"))*(Reperes!$G$7:$G$28&lt;=$A330)*(Reperes!$H$7:$H$28&gt;=$A330))&gt;0,"Vacances","")</f>
        <v/>
      </c>
      <c r="G330" s="14" t="n">
        <f aca="false">IF(YEAR($A330-364)=2026,$A330-364,$A330-371)</f>
        <v>46349</v>
      </c>
      <c r="H330" s="15" t="str">
        <f aca="false">INDEX(Reperes!$J$7:$J$13,WEEKDAY($G330,2))</f>
        <v>lundi</v>
      </c>
      <c r="I330" s="15" t="str">
        <f aca="false">IFERROR(INDEX(Reperes!$B$7:$B$28,MATCH($G330,Reperes!$A$7:$A$28,0)),"")</f>
        <v/>
      </c>
      <c r="J330" s="15" t="str">
        <f aca="false">IF(SUMPRODUCT(((Reperes!$F$7:$F$28=Reperes!$B$2)+(Reperes!$F$7:$F$28="Toutes"))*(Reperes!$G$7:$G$28&lt;=$G330)*(Reperes!$H$7:$H$28&gt;=$G330))&gt;0,"Vacances","")</f>
        <v/>
      </c>
      <c r="K330" s="16" t="str">
        <f aca="false">IF(AND(($E330&lt;&gt;"")=($I330&lt;&gt;""),$F330=$J330),"","Prudence : "&amp;IF(($E330&lt;&gt;"")&lt;&gt;($I330&lt;&gt;""),"statut ferie different. ","")&amp;IF($F330&lt;&gt;$J330,"statut vacances different.",""))</f>
        <v/>
      </c>
      <c r="L330" s="17"/>
      <c r="M330" s="18"/>
      <c r="N330" s="19" t="str">
        <f aca="false">IF(OR($L330="",$M330=""),"",$L330*$M330)</f>
        <v/>
      </c>
      <c r="O330" s="18"/>
      <c r="P330" s="20" t="str">
        <f aca="false">IF(OR($M330="",$O330=""),"",$O330/$M330-1)</f>
        <v/>
      </c>
    </row>
    <row r="331" customFormat="false" ht="15" hidden="false" customHeight="false" outlineLevel="0" collapsed="false">
      <c r="A331" s="14" t="n">
        <v>46714</v>
      </c>
      <c r="B331" s="15" t="str">
        <f aca="false">INDEX(Reperes!$L$7:$L$18,MONTH($A331))</f>
        <v>novembre</v>
      </c>
      <c r="C331" s="15" t="str">
        <f aca="false">INDEX(Reperes!$J$7:$J$13,WEEKDAY($A331,2))</f>
        <v>mardi</v>
      </c>
      <c r="D331" s="15" t="n">
        <f aca="false">WEEKNUM($A331,21)</f>
        <v>47</v>
      </c>
      <c r="E331" s="15" t="str">
        <f aca="false">IFERROR(INDEX(Reperes!$B$7:$B$28,MATCH($A331,Reperes!$A$7:$A$28,0)),"")</f>
        <v/>
      </c>
      <c r="F331" s="15" t="str">
        <f aca="false">IF(SUMPRODUCT(((Reperes!$F$7:$F$28=Reperes!$B$2)+(Reperes!$F$7:$F$28="Toutes"))*(Reperes!$G$7:$G$28&lt;=$A331)*(Reperes!$H$7:$H$28&gt;=$A331))&gt;0,"Vacances","")</f>
        <v/>
      </c>
      <c r="G331" s="14" t="n">
        <f aca="false">IF(YEAR($A331-364)=2026,$A331-364,$A331-371)</f>
        <v>46350</v>
      </c>
      <c r="H331" s="15" t="str">
        <f aca="false">INDEX(Reperes!$J$7:$J$13,WEEKDAY($G331,2))</f>
        <v>mardi</v>
      </c>
      <c r="I331" s="15" t="str">
        <f aca="false">IFERROR(INDEX(Reperes!$B$7:$B$28,MATCH($G331,Reperes!$A$7:$A$28,0)),"")</f>
        <v/>
      </c>
      <c r="J331" s="15" t="str">
        <f aca="false">IF(SUMPRODUCT(((Reperes!$F$7:$F$28=Reperes!$B$2)+(Reperes!$F$7:$F$28="Toutes"))*(Reperes!$G$7:$G$28&lt;=$G331)*(Reperes!$H$7:$H$28&gt;=$G331))&gt;0,"Vacances","")</f>
        <v/>
      </c>
      <c r="K331" s="16" t="str">
        <f aca="false">IF(AND(($E331&lt;&gt;"")=($I331&lt;&gt;""),$F331=$J331),"","Prudence : "&amp;IF(($E331&lt;&gt;"")&lt;&gt;($I331&lt;&gt;""),"statut ferie different. ","")&amp;IF($F331&lt;&gt;$J331,"statut vacances different.",""))</f>
        <v/>
      </c>
      <c r="L331" s="17"/>
      <c r="M331" s="18"/>
      <c r="N331" s="19" t="str">
        <f aca="false">IF(OR($L331="",$M331=""),"",$L331*$M331)</f>
        <v/>
      </c>
      <c r="O331" s="18"/>
      <c r="P331" s="20" t="str">
        <f aca="false">IF(OR($M331="",$O331=""),"",$O331/$M331-1)</f>
        <v/>
      </c>
    </row>
    <row r="332" customFormat="false" ht="15" hidden="false" customHeight="false" outlineLevel="0" collapsed="false">
      <c r="A332" s="14" t="n">
        <v>46715</v>
      </c>
      <c r="B332" s="15" t="str">
        <f aca="false">INDEX(Reperes!$L$7:$L$18,MONTH($A332))</f>
        <v>novembre</v>
      </c>
      <c r="C332" s="15" t="str">
        <f aca="false">INDEX(Reperes!$J$7:$J$13,WEEKDAY($A332,2))</f>
        <v>mercredi</v>
      </c>
      <c r="D332" s="15" t="n">
        <f aca="false">WEEKNUM($A332,21)</f>
        <v>47</v>
      </c>
      <c r="E332" s="15" t="str">
        <f aca="false">IFERROR(INDEX(Reperes!$B$7:$B$28,MATCH($A332,Reperes!$A$7:$A$28,0)),"")</f>
        <v/>
      </c>
      <c r="F332" s="15" t="str">
        <f aca="false">IF(SUMPRODUCT(((Reperes!$F$7:$F$28=Reperes!$B$2)+(Reperes!$F$7:$F$28="Toutes"))*(Reperes!$G$7:$G$28&lt;=$A332)*(Reperes!$H$7:$H$28&gt;=$A332))&gt;0,"Vacances","")</f>
        <v/>
      </c>
      <c r="G332" s="14" t="n">
        <f aca="false">IF(YEAR($A332-364)=2026,$A332-364,$A332-371)</f>
        <v>46351</v>
      </c>
      <c r="H332" s="15" t="str">
        <f aca="false">INDEX(Reperes!$J$7:$J$13,WEEKDAY($G332,2))</f>
        <v>mercredi</v>
      </c>
      <c r="I332" s="15" t="str">
        <f aca="false">IFERROR(INDEX(Reperes!$B$7:$B$28,MATCH($G332,Reperes!$A$7:$A$28,0)),"")</f>
        <v/>
      </c>
      <c r="J332" s="15" t="str">
        <f aca="false">IF(SUMPRODUCT(((Reperes!$F$7:$F$28=Reperes!$B$2)+(Reperes!$F$7:$F$28="Toutes"))*(Reperes!$G$7:$G$28&lt;=$G332)*(Reperes!$H$7:$H$28&gt;=$G332))&gt;0,"Vacances","")</f>
        <v/>
      </c>
      <c r="K332" s="16" t="str">
        <f aca="false">IF(AND(($E332&lt;&gt;"")=($I332&lt;&gt;""),$F332=$J332),"","Prudence : "&amp;IF(($E332&lt;&gt;"")&lt;&gt;($I332&lt;&gt;""),"statut ferie different. ","")&amp;IF($F332&lt;&gt;$J332,"statut vacances different.",""))</f>
        <v/>
      </c>
      <c r="L332" s="17"/>
      <c r="M332" s="18"/>
      <c r="N332" s="19" t="str">
        <f aca="false">IF(OR($L332="",$M332=""),"",$L332*$M332)</f>
        <v/>
      </c>
      <c r="O332" s="18"/>
      <c r="P332" s="20" t="str">
        <f aca="false">IF(OR($M332="",$O332=""),"",$O332/$M332-1)</f>
        <v/>
      </c>
    </row>
    <row r="333" customFormat="false" ht="15" hidden="false" customHeight="false" outlineLevel="0" collapsed="false">
      <c r="A333" s="14" t="n">
        <v>46716</v>
      </c>
      <c r="B333" s="15" t="str">
        <f aca="false">INDEX(Reperes!$L$7:$L$18,MONTH($A333))</f>
        <v>novembre</v>
      </c>
      <c r="C333" s="15" t="str">
        <f aca="false">INDEX(Reperes!$J$7:$J$13,WEEKDAY($A333,2))</f>
        <v>jeudi</v>
      </c>
      <c r="D333" s="15" t="n">
        <f aca="false">WEEKNUM($A333,21)</f>
        <v>47</v>
      </c>
      <c r="E333" s="15" t="str">
        <f aca="false">IFERROR(INDEX(Reperes!$B$7:$B$28,MATCH($A333,Reperes!$A$7:$A$28,0)),"")</f>
        <v/>
      </c>
      <c r="F333" s="15" t="str">
        <f aca="false">IF(SUMPRODUCT(((Reperes!$F$7:$F$28=Reperes!$B$2)+(Reperes!$F$7:$F$28="Toutes"))*(Reperes!$G$7:$G$28&lt;=$A333)*(Reperes!$H$7:$H$28&gt;=$A333))&gt;0,"Vacances","")</f>
        <v/>
      </c>
      <c r="G333" s="14" t="n">
        <f aca="false">IF(YEAR($A333-364)=2026,$A333-364,$A333-371)</f>
        <v>46352</v>
      </c>
      <c r="H333" s="15" t="str">
        <f aca="false">INDEX(Reperes!$J$7:$J$13,WEEKDAY($G333,2))</f>
        <v>jeudi</v>
      </c>
      <c r="I333" s="15" t="str">
        <f aca="false">IFERROR(INDEX(Reperes!$B$7:$B$28,MATCH($G333,Reperes!$A$7:$A$28,0)),"")</f>
        <v/>
      </c>
      <c r="J333" s="15" t="str">
        <f aca="false">IF(SUMPRODUCT(((Reperes!$F$7:$F$28=Reperes!$B$2)+(Reperes!$F$7:$F$28="Toutes"))*(Reperes!$G$7:$G$28&lt;=$G333)*(Reperes!$H$7:$H$28&gt;=$G333))&gt;0,"Vacances","")</f>
        <v/>
      </c>
      <c r="K333" s="16" t="str">
        <f aca="false">IF(AND(($E333&lt;&gt;"")=($I333&lt;&gt;""),$F333=$J333),"","Prudence : "&amp;IF(($E333&lt;&gt;"")&lt;&gt;($I333&lt;&gt;""),"statut ferie different. ","")&amp;IF($F333&lt;&gt;$J333,"statut vacances different.",""))</f>
        <v/>
      </c>
      <c r="L333" s="17"/>
      <c r="M333" s="18"/>
      <c r="N333" s="19" t="str">
        <f aca="false">IF(OR($L333="",$M333=""),"",$L333*$M333)</f>
        <v/>
      </c>
      <c r="O333" s="18"/>
      <c r="P333" s="20" t="str">
        <f aca="false">IF(OR($M333="",$O333=""),"",$O333/$M333-1)</f>
        <v/>
      </c>
    </row>
    <row r="334" customFormat="false" ht="15" hidden="false" customHeight="false" outlineLevel="0" collapsed="false">
      <c r="A334" s="14" t="n">
        <v>46717</v>
      </c>
      <c r="B334" s="15" t="str">
        <f aca="false">INDEX(Reperes!$L$7:$L$18,MONTH($A334))</f>
        <v>novembre</v>
      </c>
      <c r="C334" s="15" t="str">
        <f aca="false">INDEX(Reperes!$J$7:$J$13,WEEKDAY($A334,2))</f>
        <v>vendredi</v>
      </c>
      <c r="D334" s="15" t="n">
        <f aca="false">WEEKNUM($A334,21)</f>
        <v>47</v>
      </c>
      <c r="E334" s="15" t="str">
        <f aca="false">IFERROR(INDEX(Reperes!$B$7:$B$28,MATCH($A334,Reperes!$A$7:$A$28,0)),"")</f>
        <v/>
      </c>
      <c r="F334" s="15" t="str">
        <f aca="false">IF(SUMPRODUCT(((Reperes!$F$7:$F$28=Reperes!$B$2)+(Reperes!$F$7:$F$28="Toutes"))*(Reperes!$G$7:$G$28&lt;=$A334)*(Reperes!$H$7:$H$28&gt;=$A334))&gt;0,"Vacances","")</f>
        <v/>
      </c>
      <c r="G334" s="14" t="n">
        <f aca="false">IF(YEAR($A334-364)=2026,$A334-364,$A334-371)</f>
        <v>46353</v>
      </c>
      <c r="H334" s="15" t="str">
        <f aca="false">INDEX(Reperes!$J$7:$J$13,WEEKDAY($G334,2))</f>
        <v>vendredi</v>
      </c>
      <c r="I334" s="15" t="str">
        <f aca="false">IFERROR(INDEX(Reperes!$B$7:$B$28,MATCH($G334,Reperes!$A$7:$A$28,0)),"")</f>
        <v/>
      </c>
      <c r="J334" s="15" t="str">
        <f aca="false">IF(SUMPRODUCT(((Reperes!$F$7:$F$28=Reperes!$B$2)+(Reperes!$F$7:$F$28="Toutes"))*(Reperes!$G$7:$G$28&lt;=$G334)*(Reperes!$H$7:$H$28&gt;=$G334))&gt;0,"Vacances","")</f>
        <v/>
      </c>
      <c r="K334" s="16" t="str">
        <f aca="false">IF(AND(($E334&lt;&gt;"")=($I334&lt;&gt;""),$F334=$J334),"","Prudence : "&amp;IF(($E334&lt;&gt;"")&lt;&gt;($I334&lt;&gt;""),"statut ferie different. ","")&amp;IF($F334&lt;&gt;$J334,"statut vacances different.",""))</f>
        <v/>
      </c>
      <c r="L334" s="17"/>
      <c r="M334" s="18"/>
      <c r="N334" s="19" t="str">
        <f aca="false">IF(OR($L334="",$M334=""),"",$L334*$M334)</f>
        <v/>
      </c>
      <c r="O334" s="18"/>
      <c r="P334" s="20" t="str">
        <f aca="false">IF(OR($M334="",$O334=""),"",$O334/$M334-1)</f>
        <v/>
      </c>
    </row>
    <row r="335" customFormat="false" ht="15" hidden="false" customHeight="false" outlineLevel="0" collapsed="false">
      <c r="A335" s="21" t="n">
        <v>46718</v>
      </c>
      <c r="B335" s="22" t="str">
        <f aca="false">INDEX(Reperes!$L$7:$L$18,MONTH($A335))</f>
        <v>novembre</v>
      </c>
      <c r="C335" s="22" t="str">
        <f aca="false">INDEX(Reperes!$J$7:$J$13,WEEKDAY($A335,2))</f>
        <v>samedi</v>
      </c>
      <c r="D335" s="22" t="n">
        <f aca="false">WEEKNUM($A335,21)</f>
        <v>47</v>
      </c>
      <c r="E335" s="22" t="str">
        <f aca="false">IFERROR(INDEX(Reperes!$B$7:$B$28,MATCH($A335,Reperes!$A$7:$A$28,0)),"")</f>
        <v/>
      </c>
      <c r="F335" s="22" t="str">
        <f aca="false">IF(SUMPRODUCT(((Reperes!$F$7:$F$28=Reperes!$B$2)+(Reperes!$F$7:$F$28="Toutes"))*(Reperes!$G$7:$G$28&lt;=$A335)*(Reperes!$H$7:$H$28&gt;=$A335))&gt;0,"Vacances","")</f>
        <v/>
      </c>
      <c r="G335" s="21" t="n">
        <f aca="false">IF(YEAR($A335-364)=2026,$A335-364,$A335-371)</f>
        <v>46354</v>
      </c>
      <c r="H335" s="22" t="str">
        <f aca="false">INDEX(Reperes!$J$7:$J$13,WEEKDAY($G335,2))</f>
        <v>samedi</v>
      </c>
      <c r="I335" s="22" t="str">
        <f aca="false">IFERROR(INDEX(Reperes!$B$7:$B$28,MATCH($G335,Reperes!$A$7:$A$28,0)),"")</f>
        <v/>
      </c>
      <c r="J335" s="22" t="str">
        <f aca="false">IF(SUMPRODUCT(((Reperes!$F$7:$F$28=Reperes!$B$2)+(Reperes!$F$7:$F$28="Toutes"))*(Reperes!$G$7:$G$28&lt;=$G335)*(Reperes!$H$7:$H$28&gt;=$G335))&gt;0,"Vacances","")</f>
        <v/>
      </c>
      <c r="K335" s="23" t="str">
        <f aca="false">IF(AND(($E335&lt;&gt;"")=($I335&lt;&gt;""),$F335=$J335),"","Prudence : "&amp;IF(($E335&lt;&gt;"")&lt;&gt;($I335&lt;&gt;""),"statut ferie different. ","")&amp;IF($F335&lt;&gt;$J335,"statut vacances different.",""))</f>
        <v/>
      </c>
      <c r="L335" s="17"/>
      <c r="M335" s="18"/>
      <c r="N335" s="19" t="str">
        <f aca="false">IF(OR($L335="",$M335=""),"",$L335*$M335)</f>
        <v/>
      </c>
      <c r="O335" s="18"/>
      <c r="P335" s="20" t="str">
        <f aca="false">IF(OR($M335="",$O335=""),"",$O335/$M335-1)</f>
        <v/>
      </c>
    </row>
    <row r="336" customFormat="false" ht="15" hidden="false" customHeight="false" outlineLevel="0" collapsed="false">
      <c r="A336" s="21" t="n">
        <v>46719</v>
      </c>
      <c r="B336" s="22" t="str">
        <f aca="false">INDEX(Reperes!$L$7:$L$18,MONTH($A336))</f>
        <v>novembre</v>
      </c>
      <c r="C336" s="22" t="str">
        <f aca="false">INDEX(Reperes!$J$7:$J$13,WEEKDAY($A336,2))</f>
        <v>dimanche</v>
      </c>
      <c r="D336" s="22" t="n">
        <f aca="false">WEEKNUM($A336,21)</f>
        <v>47</v>
      </c>
      <c r="E336" s="22" t="str">
        <f aca="false">IFERROR(INDEX(Reperes!$B$7:$B$28,MATCH($A336,Reperes!$A$7:$A$28,0)),"")</f>
        <v/>
      </c>
      <c r="F336" s="22" t="str">
        <f aca="false">IF(SUMPRODUCT(((Reperes!$F$7:$F$28=Reperes!$B$2)+(Reperes!$F$7:$F$28="Toutes"))*(Reperes!$G$7:$G$28&lt;=$A336)*(Reperes!$H$7:$H$28&gt;=$A336))&gt;0,"Vacances","")</f>
        <v/>
      </c>
      <c r="G336" s="21" t="n">
        <f aca="false">IF(YEAR($A336-364)=2026,$A336-364,$A336-371)</f>
        <v>46355</v>
      </c>
      <c r="H336" s="22" t="str">
        <f aca="false">INDEX(Reperes!$J$7:$J$13,WEEKDAY($G336,2))</f>
        <v>dimanche</v>
      </c>
      <c r="I336" s="22" t="str">
        <f aca="false">IFERROR(INDEX(Reperes!$B$7:$B$28,MATCH($G336,Reperes!$A$7:$A$28,0)),"")</f>
        <v/>
      </c>
      <c r="J336" s="22" t="str">
        <f aca="false">IF(SUMPRODUCT(((Reperes!$F$7:$F$28=Reperes!$B$2)+(Reperes!$F$7:$F$28="Toutes"))*(Reperes!$G$7:$G$28&lt;=$G336)*(Reperes!$H$7:$H$28&gt;=$G336))&gt;0,"Vacances","")</f>
        <v/>
      </c>
      <c r="K336" s="23" t="str">
        <f aca="false">IF(AND(($E336&lt;&gt;"")=($I336&lt;&gt;""),$F336=$J336),"","Prudence : "&amp;IF(($E336&lt;&gt;"")&lt;&gt;($I336&lt;&gt;""),"statut ferie different. ","")&amp;IF($F336&lt;&gt;$J336,"statut vacances different.",""))</f>
        <v/>
      </c>
      <c r="L336" s="17"/>
      <c r="M336" s="18"/>
      <c r="N336" s="19" t="str">
        <f aca="false">IF(OR($L336="",$M336=""),"",$L336*$M336)</f>
        <v/>
      </c>
      <c r="O336" s="18"/>
      <c r="P336" s="20" t="str">
        <f aca="false">IF(OR($M336="",$O336=""),"",$O336/$M336-1)</f>
        <v/>
      </c>
    </row>
    <row r="337" customFormat="false" ht="15" hidden="false" customHeight="false" outlineLevel="0" collapsed="false">
      <c r="A337" s="14" t="n">
        <v>46720</v>
      </c>
      <c r="B337" s="15" t="str">
        <f aca="false">INDEX(Reperes!$L$7:$L$18,MONTH($A337))</f>
        <v>novembre</v>
      </c>
      <c r="C337" s="15" t="str">
        <f aca="false">INDEX(Reperes!$J$7:$J$13,WEEKDAY($A337,2))</f>
        <v>lundi</v>
      </c>
      <c r="D337" s="15" t="n">
        <f aca="false">WEEKNUM($A337,21)</f>
        <v>48</v>
      </c>
      <c r="E337" s="15" t="str">
        <f aca="false">IFERROR(INDEX(Reperes!$B$7:$B$28,MATCH($A337,Reperes!$A$7:$A$28,0)),"")</f>
        <v/>
      </c>
      <c r="F337" s="15" t="str">
        <f aca="false">IF(SUMPRODUCT(((Reperes!$F$7:$F$28=Reperes!$B$2)+(Reperes!$F$7:$F$28="Toutes"))*(Reperes!$G$7:$G$28&lt;=$A337)*(Reperes!$H$7:$H$28&gt;=$A337))&gt;0,"Vacances","")</f>
        <v/>
      </c>
      <c r="G337" s="14" t="n">
        <f aca="false">IF(YEAR($A337-364)=2026,$A337-364,$A337-371)</f>
        <v>46356</v>
      </c>
      <c r="H337" s="15" t="str">
        <f aca="false">INDEX(Reperes!$J$7:$J$13,WEEKDAY($G337,2))</f>
        <v>lundi</v>
      </c>
      <c r="I337" s="15" t="str">
        <f aca="false">IFERROR(INDEX(Reperes!$B$7:$B$28,MATCH($G337,Reperes!$A$7:$A$28,0)),"")</f>
        <v/>
      </c>
      <c r="J337" s="15" t="str">
        <f aca="false">IF(SUMPRODUCT(((Reperes!$F$7:$F$28=Reperes!$B$2)+(Reperes!$F$7:$F$28="Toutes"))*(Reperes!$G$7:$G$28&lt;=$G337)*(Reperes!$H$7:$H$28&gt;=$G337))&gt;0,"Vacances","")</f>
        <v/>
      </c>
      <c r="K337" s="16" t="str">
        <f aca="false">IF(AND(($E337&lt;&gt;"")=($I337&lt;&gt;""),$F337=$J337),"","Prudence : "&amp;IF(($E337&lt;&gt;"")&lt;&gt;($I337&lt;&gt;""),"statut ferie different. ","")&amp;IF($F337&lt;&gt;$J337,"statut vacances different.",""))</f>
        <v/>
      </c>
      <c r="L337" s="17"/>
      <c r="M337" s="18"/>
      <c r="N337" s="19" t="str">
        <f aca="false">IF(OR($L337="",$M337=""),"",$L337*$M337)</f>
        <v/>
      </c>
      <c r="O337" s="18"/>
      <c r="P337" s="20" t="str">
        <f aca="false">IF(OR($M337="",$O337=""),"",$O337/$M337-1)</f>
        <v/>
      </c>
    </row>
    <row r="338" customFormat="false" ht="15" hidden="false" customHeight="false" outlineLevel="0" collapsed="false">
      <c r="A338" s="14" t="n">
        <v>46721</v>
      </c>
      <c r="B338" s="15" t="str">
        <f aca="false">INDEX(Reperes!$L$7:$L$18,MONTH($A338))</f>
        <v>novembre</v>
      </c>
      <c r="C338" s="15" t="str">
        <f aca="false">INDEX(Reperes!$J$7:$J$13,WEEKDAY($A338,2))</f>
        <v>mardi</v>
      </c>
      <c r="D338" s="15" t="n">
        <f aca="false">WEEKNUM($A338,21)</f>
        <v>48</v>
      </c>
      <c r="E338" s="15" t="str">
        <f aca="false">IFERROR(INDEX(Reperes!$B$7:$B$28,MATCH($A338,Reperes!$A$7:$A$28,0)),"")</f>
        <v/>
      </c>
      <c r="F338" s="15" t="str">
        <f aca="false">IF(SUMPRODUCT(((Reperes!$F$7:$F$28=Reperes!$B$2)+(Reperes!$F$7:$F$28="Toutes"))*(Reperes!$G$7:$G$28&lt;=$A338)*(Reperes!$H$7:$H$28&gt;=$A338))&gt;0,"Vacances","")</f>
        <v/>
      </c>
      <c r="G338" s="14" t="n">
        <f aca="false">IF(YEAR($A338-364)=2026,$A338-364,$A338-371)</f>
        <v>46357</v>
      </c>
      <c r="H338" s="15" t="str">
        <f aca="false">INDEX(Reperes!$J$7:$J$13,WEEKDAY($G338,2))</f>
        <v>mardi</v>
      </c>
      <c r="I338" s="15" t="str">
        <f aca="false">IFERROR(INDEX(Reperes!$B$7:$B$28,MATCH($G338,Reperes!$A$7:$A$28,0)),"")</f>
        <v/>
      </c>
      <c r="J338" s="15" t="str">
        <f aca="false">IF(SUMPRODUCT(((Reperes!$F$7:$F$28=Reperes!$B$2)+(Reperes!$F$7:$F$28="Toutes"))*(Reperes!$G$7:$G$28&lt;=$G338)*(Reperes!$H$7:$H$28&gt;=$G338))&gt;0,"Vacances","")</f>
        <v/>
      </c>
      <c r="K338" s="16" t="str">
        <f aca="false">IF(AND(($E338&lt;&gt;"")=($I338&lt;&gt;""),$F338=$J338),"","Prudence : "&amp;IF(($E338&lt;&gt;"")&lt;&gt;($I338&lt;&gt;""),"statut ferie different. ","")&amp;IF($F338&lt;&gt;$J338,"statut vacances different.",""))</f>
        <v/>
      </c>
      <c r="L338" s="17"/>
      <c r="M338" s="18"/>
      <c r="N338" s="19" t="str">
        <f aca="false">IF(OR($L338="",$M338=""),"",$L338*$M338)</f>
        <v/>
      </c>
      <c r="O338" s="18"/>
      <c r="P338" s="20" t="str">
        <f aca="false">IF(OR($M338="",$O338=""),"",$O338/$M338-1)</f>
        <v/>
      </c>
    </row>
    <row r="339" customFormat="false" ht="15" hidden="false" customHeight="false" outlineLevel="0" collapsed="false">
      <c r="A339" s="14" t="n">
        <v>46722</v>
      </c>
      <c r="B339" s="15" t="str">
        <f aca="false">INDEX(Reperes!$L$7:$L$18,MONTH($A339))</f>
        <v>decembre</v>
      </c>
      <c r="C339" s="15" t="str">
        <f aca="false">INDEX(Reperes!$J$7:$J$13,WEEKDAY($A339,2))</f>
        <v>mercredi</v>
      </c>
      <c r="D339" s="15" t="n">
        <f aca="false">WEEKNUM($A339,21)</f>
        <v>48</v>
      </c>
      <c r="E339" s="15" t="str">
        <f aca="false">IFERROR(INDEX(Reperes!$B$7:$B$28,MATCH($A339,Reperes!$A$7:$A$28,0)),"")</f>
        <v/>
      </c>
      <c r="F339" s="15" t="str">
        <f aca="false">IF(SUMPRODUCT(((Reperes!$F$7:$F$28=Reperes!$B$2)+(Reperes!$F$7:$F$28="Toutes"))*(Reperes!$G$7:$G$28&lt;=$A339)*(Reperes!$H$7:$H$28&gt;=$A339))&gt;0,"Vacances","")</f>
        <v/>
      </c>
      <c r="G339" s="14" t="n">
        <f aca="false">IF(YEAR($A339-364)=2026,$A339-364,$A339-371)</f>
        <v>46358</v>
      </c>
      <c r="H339" s="15" t="str">
        <f aca="false">INDEX(Reperes!$J$7:$J$13,WEEKDAY($G339,2))</f>
        <v>mercredi</v>
      </c>
      <c r="I339" s="15" t="str">
        <f aca="false">IFERROR(INDEX(Reperes!$B$7:$B$28,MATCH($G339,Reperes!$A$7:$A$28,0)),"")</f>
        <v/>
      </c>
      <c r="J339" s="15" t="str">
        <f aca="false">IF(SUMPRODUCT(((Reperes!$F$7:$F$28=Reperes!$B$2)+(Reperes!$F$7:$F$28="Toutes"))*(Reperes!$G$7:$G$28&lt;=$G339)*(Reperes!$H$7:$H$28&gt;=$G339))&gt;0,"Vacances","")</f>
        <v/>
      </c>
      <c r="K339" s="16" t="str">
        <f aca="false">IF(AND(($E339&lt;&gt;"")=($I339&lt;&gt;""),$F339=$J339),"","Prudence : "&amp;IF(($E339&lt;&gt;"")&lt;&gt;($I339&lt;&gt;""),"statut ferie different. ","")&amp;IF($F339&lt;&gt;$J339,"statut vacances different.",""))</f>
        <v/>
      </c>
      <c r="L339" s="17"/>
      <c r="M339" s="18"/>
      <c r="N339" s="19" t="str">
        <f aca="false">IF(OR($L339="",$M339=""),"",$L339*$M339)</f>
        <v/>
      </c>
      <c r="O339" s="18"/>
      <c r="P339" s="20" t="str">
        <f aca="false">IF(OR($M339="",$O339=""),"",$O339/$M339-1)</f>
        <v/>
      </c>
    </row>
    <row r="340" customFormat="false" ht="15" hidden="false" customHeight="false" outlineLevel="0" collapsed="false">
      <c r="A340" s="14" t="n">
        <v>46723</v>
      </c>
      <c r="B340" s="15" t="str">
        <f aca="false">INDEX(Reperes!$L$7:$L$18,MONTH($A340))</f>
        <v>decembre</v>
      </c>
      <c r="C340" s="15" t="str">
        <f aca="false">INDEX(Reperes!$J$7:$J$13,WEEKDAY($A340,2))</f>
        <v>jeudi</v>
      </c>
      <c r="D340" s="15" t="n">
        <f aca="false">WEEKNUM($A340,21)</f>
        <v>48</v>
      </c>
      <c r="E340" s="15" t="str">
        <f aca="false">IFERROR(INDEX(Reperes!$B$7:$B$28,MATCH($A340,Reperes!$A$7:$A$28,0)),"")</f>
        <v/>
      </c>
      <c r="F340" s="15" t="str">
        <f aca="false">IF(SUMPRODUCT(((Reperes!$F$7:$F$28=Reperes!$B$2)+(Reperes!$F$7:$F$28="Toutes"))*(Reperes!$G$7:$G$28&lt;=$A340)*(Reperes!$H$7:$H$28&gt;=$A340))&gt;0,"Vacances","")</f>
        <v/>
      </c>
      <c r="G340" s="14" t="n">
        <f aca="false">IF(YEAR($A340-364)=2026,$A340-364,$A340-371)</f>
        <v>46359</v>
      </c>
      <c r="H340" s="15" t="str">
        <f aca="false">INDEX(Reperes!$J$7:$J$13,WEEKDAY($G340,2))</f>
        <v>jeudi</v>
      </c>
      <c r="I340" s="15" t="str">
        <f aca="false">IFERROR(INDEX(Reperes!$B$7:$B$28,MATCH($G340,Reperes!$A$7:$A$28,0)),"")</f>
        <v/>
      </c>
      <c r="J340" s="15" t="str">
        <f aca="false">IF(SUMPRODUCT(((Reperes!$F$7:$F$28=Reperes!$B$2)+(Reperes!$F$7:$F$28="Toutes"))*(Reperes!$G$7:$G$28&lt;=$G340)*(Reperes!$H$7:$H$28&gt;=$G340))&gt;0,"Vacances","")</f>
        <v/>
      </c>
      <c r="K340" s="16" t="str">
        <f aca="false">IF(AND(($E340&lt;&gt;"")=($I340&lt;&gt;""),$F340=$J340),"","Prudence : "&amp;IF(($E340&lt;&gt;"")&lt;&gt;($I340&lt;&gt;""),"statut ferie different. ","")&amp;IF($F340&lt;&gt;$J340,"statut vacances different.",""))</f>
        <v/>
      </c>
      <c r="L340" s="17"/>
      <c r="M340" s="18"/>
      <c r="N340" s="19" t="str">
        <f aca="false">IF(OR($L340="",$M340=""),"",$L340*$M340)</f>
        <v/>
      </c>
      <c r="O340" s="18"/>
      <c r="P340" s="20" t="str">
        <f aca="false">IF(OR($M340="",$O340=""),"",$O340/$M340-1)</f>
        <v/>
      </c>
    </row>
    <row r="341" customFormat="false" ht="15" hidden="false" customHeight="false" outlineLevel="0" collapsed="false">
      <c r="A341" s="14" t="n">
        <v>46724</v>
      </c>
      <c r="B341" s="15" t="str">
        <f aca="false">INDEX(Reperes!$L$7:$L$18,MONTH($A341))</f>
        <v>decembre</v>
      </c>
      <c r="C341" s="15" t="str">
        <f aca="false">INDEX(Reperes!$J$7:$J$13,WEEKDAY($A341,2))</f>
        <v>vendredi</v>
      </c>
      <c r="D341" s="15" t="n">
        <f aca="false">WEEKNUM($A341,21)</f>
        <v>48</v>
      </c>
      <c r="E341" s="15" t="str">
        <f aca="false">IFERROR(INDEX(Reperes!$B$7:$B$28,MATCH($A341,Reperes!$A$7:$A$28,0)),"")</f>
        <v/>
      </c>
      <c r="F341" s="15" t="str">
        <f aca="false">IF(SUMPRODUCT(((Reperes!$F$7:$F$28=Reperes!$B$2)+(Reperes!$F$7:$F$28="Toutes"))*(Reperes!$G$7:$G$28&lt;=$A341)*(Reperes!$H$7:$H$28&gt;=$A341))&gt;0,"Vacances","")</f>
        <v/>
      </c>
      <c r="G341" s="14" t="n">
        <f aca="false">IF(YEAR($A341-364)=2026,$A341-364,$A341-371)</f>
        <v>46360</v>
      </c>
      <c r="H341" s="15" t="str">
        <f aca="false">INDEX(Reperes!$J$7:$J$13,WEEKDAY($G341,2))</f>
        <v>vendredi</v>
      </c>
      <c r="I341" s="15" t="str">
        <f aca="false">IFERROR(INDEX(Reperes!$B$7:$B$28,MATCH($G341,Reperes!$A$7:$A$28,0)),"")</f>
        <v/>
      </c>
      <c r="J341" s="15" t="str">
        <f aca="false">IF(SUMPRODUCT(((Reperes!$F$7:$F$28=Reperes!$B$2)+(Reperes!$F$7:$F$28="Toutes"))*(Reperes!$G$7:$G$28&lt;=$G341)*(Reperes!$H$7:$H$28&gt;=$G341))&gt;0,"Vacances","")</f>
        <v/>
      </c>
      <c r="K341" s="16" t="str">
        <f aca="false">IF(AND(($E341&lt;&gt;"")=($I341&lt;&gt;""),$F341=$J341),"","Prudence : "&amp;IF(($E341&lt;&gt;"")&lt;&gt;($I341&lt;&gt;""),"statut ferie different. ","")&amp;IF($F341&lt;&gt;$J341,"statut vacances different.",""))</f>
        <v/>
      </c>
      <c r="L341" s="17"/>
      <c r="M341" s="18"/>
      <c r="N341" s="19" t="str">
        <f aca="false">IF(OR($L341="",$M341=""),"",$L341*$M341)</f>
        <v/>
      </c>
      <c r="O341" s="18"/>
      <c r="P341" s="20" t="str">
        <f aca="false">IF(OR($M341="",$O341=""),"",$O341/$M341-1)</f>
        <v/>
      </c>
    </row>
    <row r="342" customFormat="false" ht="15" hidden="false" customHeight="false" outlineLevel="0" collapsed="false">
      <c r="A342" s="21" t="n">
        <v>46725</v>
      </c>
      <c r="B342" s="22" t="str">
        <f aca="false">INDEX(Reperes!$L$7:$L$18,MONTH($A342))</f>
        <v>decembre</v>
      </c>
      <c r="C342" s="22" t="str">
        <f aca="false">INDEX(Reperes!$J$7:$J$13,WEEKDAY($A342,2))</f>
        <v>samedi</v>
      </c>
      <c r="D342" s="22" t="n">
        <f aca="false">WEEKNUM($A342,21)</f>
        <v>48</v>
      </c>
      <c r="E342" s="22" t="str">
        <f aca="false">IFERROR(INDEX(Reperes!$B$7:$B$28,MATCH($A342,Reperes!$A$7:$A$28,0)),"")</f>
        <v/>
      </c>
      <c r="F342" s="22" t="str">
        <f aca="false">IF(SUMPRODUCT(((Reperes!$F$7:$F$28=Reperes!$B$2)+(Reperes!$F$7:$F$28="Toutes"))*(Reperes!$G$7:$G$28&lt;=$A342)*(Reperes!$H$7:$H$28&gt;=$A342))&gt;0,"Vacances","")</f>
        <v/>
      </c>
      <c r="G342" s="21" t="n">
        <f aca="false">IF(YEAR($A342-364)=2026,$A342-364,$A342-371)</f>
        <v>46361</v>
      </c>
      <c r="H342" s="22" t="str">
        <f aca="false">INDEX(Reperes!$J$7:$J$13,WEEKDAY($G342,2))</f>
        <v>samedi</v>
      </c>
      <c r="I342" s="22" t="str">
        <f aca="false">IFERROR(INDEX(Reperes!$B$7:$B$28,MATCH($G342,Reperes!$A$7:$A$28,0)),"")</f>
        <v/>
      </c>
      <c r="J342" s="22" t="str">
        <f aca="false">IF(SUMPRODUCT(((Reperes!$F$7:$F$28=Reperes!$B$2)+(Reperes!$F$7:$F$28="Toutes"))*(Reperes!$G$7:$G$28&lt;=$G342)*(Reperes!$H$7:$H$28&gt;=$G342))&gt;0,"Vacances","")</f>
        <v/>
      </c>
      <c r="K342" s="23" t="str">
        <f aca="false">IF(AND(($E342&lt;&gt;"")=($I342&lt;&gt;""),$F342=$J342),"","Prudence : "&amp;IF(($E342&lt;&gt;"")&lt;&gt;($I342&lt;&gt;""),"statut ferie different. ","")&amp;IF($F342&lt;&gt;$J342,"statut vacances different.",""))</f>
        <v/>
      </c>
      <c r="L342" s="17"/>
      <c r="M342" s="18"/>
      <c r="N342" s="19" t="str">
        <f aca="false">IF(OR($L342="",$M342=""),"",$L342*$M342)</f>
        <v/>
      </c>
      <c r="O342" s="18"/>
      <c r="P342" s="20" t="str">
        <f aca="false">IF(OR($M342="",$O342=""),"",$O342/$M342-1)</f>
        <v/>
      </c>
    </row>
    <row r="343" customFormat="false" ht="15" hidden="false" customHeight="false" outlineLevel="0" collapsed="false">
      <c r="A343" s="21" t="n">
        <v>46726</v>
      </c>
      <c r="B343" s="22" t="str">
        <f aca="false">INDEX(Reperes!$L$7:$L$18,MONTH($A343))</f>
        <v>decembre</v>
      </c>
      <c r="C343" s="22" t="str">
        <f aca="false">INDEX(Reperes!$J$7:$J$13,WEEKDAY($A343,2))</f>
        <v>dimanche</v>
      </c>
      <c r="D343" s="22" t="n">
        <f aca="false">WEEKNUM($A343,21)</f>
        <v>48</v>
      </c>
      <c r="E343" s="22" t="str">
        <f aca="false">IFERROR(INDEX(Reperes!$B$7:$B$28,MATCH($A343,Reperes!$A$7:$A$28,0)),"")</f>
        <v/>
      </c>
      <c r="F343" s="22" t="str">
        <f aca="false">IF(SUMPRODUCT(((Reperes!$F$7:$F$28=Reperes!$B$2)+(Reperes!$F$7:$F$28="Toutes"))*(Reperes!$G$7:$G$28&lt;=$A343)*(Reperes!$H$7:$H$28&gt;=$A343))&gt;0,"Vacances","")</f>
        <v/>
      </c>
      <c r="G343" s="21" t="n">
        <f aca="false">IF(YEAR($A343-364)=2026,$A343-364,$A343-371)</f>
        <v>46362</v>
      </c>
      <c r="H343" s="22" t="str">
        <f aca="false">INDEX(Reperes!$J$7:$J$13,WEEKDAY($G343,2))</f>
        <v>dimanche</v>
      </c>
      <c r="I343" s="22" t="str">
        <f aca="false">IFERROR(INDEX(Reperes!$B$7:$B$28,MATCH($G343,Reperes!$A$7:$A$28,0)),"")</f>
        <v/>
      </c>
      <c r="J343" s="22" t="str">
        <f aca="false">IF(SUMPRODUCT(((Reperes!$F$7:$F$28=Reperes!$B$2)+(Reperes!$F$7:$F$28="Toutes"))*(Reperes!$G$7:$G$28&lt;=$G343)*(Reperes!$H$7:$H$28&gt;=$G343))&gt;0,"Vacances","")</f>
        <v/>
      </c>
      <c r="K343" s="23" t="str">
        <f aca="false">IF(AND(($E343&lt;&gt;"")=($I343&lt;&gt;""),$F343=$J343),"","Prudence : "&amp;IF(($E343&lt;&gt;"")&lt;&gt;($I343&lt;&gt;""),"statut ferie different. ","")&amp;IF($F343&lt;&gt;$J343,"statut vacances different.",""))</f>
        <v/>
      </c>
      <c r="L343" s="17"/>
      <c r="M343" s="18"/>
      <c r="N343" s="19" t="str">
        <f aca="false">IF(OR($L343="",$M343=""),"",$L343*$M343)</f>
        <v/>
      </c>
      <c r="O343" s="18"/>
      <c r="P343" s="20" t="str">
        <f aca="false">IF(OR($M343="",$O343=""),"",$O343/$M343-1)</f>
        <v/>
      </c>
    </row>
    <row r="344" customFormat="false" ht="15" hidden="false" customHeight="false" outlineLevel="0" collapsed="false">
      <c r="A344" s="14" t="n">
        <v>46727</v>
      </c>
      <c r="B344" s="15" t="str">
        <f aca="false">INDEX(Reperes!$L$7:$L$18,MONTH($A344))</f>
        <v>decembre</v>
      </c>
      <c r="C344" s="15" t="str">
        <f aca="false">INDEX(Reperes!$J$7:$J$13,WEEKDAY($A344,2))</f>
        <v>lundi</v>
      </c>
      <c r="D344" s="15" t="n">
        <f aca="false">WEEKNUM($A344,21)</f>
        <v>49</v>
      </c>
      <c r="E344" s="15" t="str">
        <f aca="false">IFERROR(INDEX(Reperes!$B$7:$B$28,MATCH($A344,Reperes!$A$7:$A$28,0)),"")</f>
        <v/>
      </c>
      <c r="F344" s="15" t="str">
        <f aca="false">IF(SUMPRODUCT(((Reperes!$F$7:$F$28=Reperes!$B$2)+(Reperes!$F$7:$F$28="Toutes"))*(Reperes!$G$7:$G$28&lt;=$A344)*(Reperes!$H$7:$H$28&gt;=$A344))&gt;0,"Vacances","")</f>
        <v/>
      </c>
      <c r="G344" s="14" t="n">
        <f aca="false">IF(YEAR($A344-364)=2026,$A344-364,$A344-371)</f>
        <v>46363</v>
      </c>
      <c r="H344" s="15" t="str">
        <f aca="false">INDEX(Reperes!$J$7:$J$13,WEEKDAY($G344,2))</f>
        <v>lundi</v>
      </c>
      <c r="I344" s="15" t="str">
        <f aca="false">IFERROR(INDEX(Reperes!$B$7:$B$28,MATCH($G344,Reperes!$A$7:$A$28,0)),"")</f>
        <v/>
      </c>
      <c r="J344" s="15" t="str">
        <f aca="false">IF(SUMPRODUCT(((Reperes!$F$7:$F$28=Reperes!$B$2)+(Reperes!$F$7:$F$28="Toutes"))*(Reperes!$G$7:$G$28&lt;=$G344)*(Reperes!$H$7:$H$28&gt;=$G344))&gt;0,"Vacances","")</f>
        <v/>
      </c>
      <c r="K344" s="16" t="str">
        <f aca="false">IF(AND(($E344&lt;&gt;"")=($I344&lt;&gt;""),$F344=$J344),"","Prudence : "&amp;IF(($E344&lt;&gt;"")&lt;&gt;($I344&lt;&gt;""),"statut ferie different. ","")&amp;IF($F344&lt;&gt;$J344,"statut vacances different.",""))</f>
        <v/>
      </c>
      <c r="L344" s="17"/>
      <c r="M344" s="18"/>
      <c r="N344" s="19" t="str">
        <f aca="false">IF(OR($L344="",$M344=""),"",$L344*$M344)</f>
        <v/>
      </c>
      <c r="O344" s="18"/>
      <c r="P344" s="20" t="str">
        <f aca="false">IF(OR($M344="",$O344=""),"",$O344/$M344-1)</f>
        <v/>
      </c>
    </row>
    <row r="345" customFormat="false" ht="15" hidden="false" customHeight="false" outlineLevel="0" collapsed="false">
      <c r="A345" s="14" t="n">
        <v>46728</v>
      </c>
      <c r="B345" s="15" t="str">
        <f aca="false">INDEX(Reperes!$L$7:$L$18,MONTH($A345))</f>
        <v>decembre</v>
      </c>
      <c r="C345" s="15" t="str">
        <f aca="false">INDEX(Reperes!$J$7:$J$13,WEEKDAY($A345,2))</f>
        <v>mardi</v>
      </c>
      <c r="D345" s="15" t="n">
        <f aca="false">WEEKNUM($A345,21)</f>
        <v>49</v>
      </c>
      <c r="E345" s="15" t="str">
        <f aca="false">IFERROR(INDEX(Reperes!$B$7:$B$28,MATCH($A345,Reperes!$A$7:$A$28,0)),"")</f>
        <v/>
      </c>
      <c r="F345" s="15" t="str">
        <f aca="false">IF(SUMPRODUCT(((Reperes!$F$7:$F$28=Reperes!$B$2)+(Reperes!$F$7:$F$28="Toutes"))*(Reperes!$G$7:$G$28&lt;=$A345)*(Reperes!$H$7:$H$28&gt;=$A345))&gt;0,"Vacances","")</f>
        <v/>
      </c>
      <c r="G345" s="14" t="n">
        <f aca="false">IF(YEAR($A345-364)=2026,$A345-364,$A345-371)</f>
        <v>46364</v>
      </c>
      <c r="H345" s="15" t="str">
        <f aca="false">INDEX(Reperes!$J$7:$J$13,WEEKDAY($G345,2))</f>
        <v>mardi</v>
      </c>
      <c r="I345" s="15" t="str">
        <f aca="false">IFERROR(INDEX(Reperes!$B$7:$B$28,MATCH($G345,Reperes!$A$7:$A$28,0)),"")</f>
        <v/>
      </c>
      <c r="J345" s="15" t="str">
        <f aca="false">IF(SUMPRODUCT(((Reperes!$F$7:$F$28=Reperes!$B$2)+(Reperes!$F$7:$F$28="Toutes"))*(Reperes!$G$7:$G$28&lt;=$G345)*(Reperes!$H$7:$H$28&gt;=$G345))&gt;0,"Vacances","")</f>
        <v/>
      </c>
      <c r="K345" s="16" t="str">
        <f aca="false">IF(AND(($E345&lt;&gt;"")=($I345&lt;&gt;""),$F345=$J345),"","Prudence : "&amp;IF(($E345&lt;&gt;"")&lt;&gt;($I345&lt;&gt;""),"statut ferie different. ","")&amp;IF($F345&lt;&gt;$J345,"statut vacances different.",""))</f>
        <v/>
      </c>
      <c r="L345" s="17"/>
      <c r="M345" s="18"/>
      <c r="N345" s="19" t="str">
        <f aca="false">IF(OR($L345="",$M345=""),"",$L345*$M345)</f>
        <v/>
      </c>
      <c r="O345" s="18"/>
      <c r="P345" s="20" t="str">
        <f aca="false">IF(OR($M345="",$O345=""),"",$O345/$M345-1)</f>
        <v/>
      </c>
    </row>
    <row r="346" customFormat="false" ht="15" hidden="false" customHeight="false" outlineLevel="0" collapsed="false">
      <c r="A346" s="14" t="n">
        <v>46729</v>
      </c>
      <c r="B346" s="15" t="str">
        <f aca="false">INDEX(Reperes!$L$7:$L$18,MONTH($A346))</f>
        <v>decembre</v>
      </c>
      <c r="C346" s="15" t="str">
        <f aca="false">INDEX(Reperes!$J$7:$J$13,WEEKDAY($A346,2))</f>
        <v>mercredi</v>
      </c>
      <c r="D346" s="15" t="n">
        <f aca="false">WEEKNUM($A346,21)</f>
        <v>49</v>
      </c>
      <c r="E346" s="15" t="str">
        <f aca="false">IFERROR(INDEX(Reperes!$B$7:$B$28,MATCH($A346,Reperes!$A$7:$A$28,0)),"")</f>
        <v/>
      </c>
      <c r="F346" s="15" t="str">
        <f aca="false">IF(SUMPRODUCT(((Reperes!$F$7:$F$28=Reperes!$B$2)+(Reperes!$F$7:$F$28="Toutes"))*(Reperes!$G$7:$G$28&lt;=$A346)*(Reperes!$H$7:$H$28&gt;=$A346))&gt;0,"Vacances","")</f>
        <v/>
      </c>
      <c r="G346" s="14" t="n">
        <f aca="false">IF(YEAR($A346-364)=2026,$A346-364,$A346-371)</f>
        <v>46365</v>
      </c>
      <c r="H346" s="15" t="str">
        <f aca="false">INDEX(Reperes!$J$7:$J$13,WEEKDAY($G346,2))</f>
        <v>mercredi</v>
      </c>
      <c r="I346" s="15" t="str">
        <f aca="false">IFERROR(INDEX(Reperes!$B$7:$B$28,MATCH($G346,Reperes!$A$7:$A$28,0)),"")</f>
        <v/>
      </c>
      <c r="J346" s="15" t="str">
        <f aca="false">IF(SUMPRODUCT(((Reperes!$F$7:$F$28=Reperes!$B$2)+(Reperes!$F$7:$F$28="Toutes"))*(Reperes!$G$7:$G$28&lt;=$G346)*(Reperes!$H$7:$H$28&gt;=$G346))&gt;0,"Vacances","")</f>
        <v/>
      </c>
      <c r="K346" s="16" t="str">
        <f aca="false">IF(AND(($E346&lt;&gt;"")=($I346&lt;&gt;""),$F346=$J346),"","Prudence : "&amp;IF(($E346&lt;&gt;"")&lt;&gt;($I346&lt;&gt;""),"statut ferie different. ","")&amp;IF($F346&lt;&gt;$J346,"statut vacances different.",""))</f>
        <v/>
      </c>
      <c r="L346" s="17"/>
      <c r="M346" s="18"/>
      <c r="N346" s="19" t="str">
        <f aca="false">IF(OR($L346="",$M346=""),"",$L346*$M346)</f>
        <v/>
      </c>
      <c r="O346" s="18"/>
      <c r="P346" s="20" t="str">
        <f aca="false">IF(OR($M346="",$O346=""),"",$O346/$M346-1)</f>
        <v/>
      </c>
    </row>
    <row r="347" customFormat="false" ht="15" hidden="false" customHeight="false" outlineLevel="0" collapsed="false">
      <c r="A347" s="14" t="n">
        <v>46730</v>
      </c>
      <c r="B347" s="15" t="str">
        <f aca="false">INDEX(Reperes!$L$7:$L$18,MONTH($A347))</f>
        <v>decembre</v>
      </c>
      <c r="C347" s="15" t="str">
        <f aca="false">INDEX(Reperes!$J$7:$J$13,WEEKDAY($A347,2))</f>
        <v>jeudi</v>
      </c>
      <c r="D347" s="15" t="n">
        <f aca="false">WEEKNUM($A347,21)</f>
        <v>49</v>
      </c>
      <c r="E347" s="15" t="str">
        <f aca="false">IFERROR(INDEX(Reperes!$B$7:$B$28,MATCH($A347,Reperes!$A$7:$A$28,0)),"")</f>
        <v/>
      </c>
      <c r="F347" s="15" t="str">
        <f aca="false">IF(SUMPRODUCT(((Reperes!$F$7:$F$28=Reperes!$B$2)+(Reperes!$F$7:$F$28="Toutes"))*(Reperes!$G$7:$G$28&lt;=$A347)*(Reperes!$H$7:$H$28&gt;=$A347))&gt;0,"Vacances","")</f>
        <v/>
      </c>
      <c r="G347" s="14" t="n">
        <f aca="false">IF(YEAR($A347-364)=2026,$A347-364,$A347-371)</f>
        <v>46366</v>
      </c>
      <c r="H347" s="15" t="str">
        <f aca="false">INDEX(Reperes!$J$7:$J$13,WEEKDAY($G347,2))</f>
        <v>jeudi</v>
      </c>
      <c r="I347" s="15" t="str">
        <f aca="false">IFERROR(INDEX(Reperes!$B$7:$B$28,MATCH($G347,Reperes!$A$7:$A$28,0)),"")</f>
        <v/>
      </c>
      <c r="J347" s="15" t="str">
        <f aca="false">IF(SUMPRODUCT(((Reperes!$F$7:$F$28=Reperes!$B$2)+(Reperes!$F$7:$F$28="Toutes"))*(Reperes!$G$7:$G$28&lt;=$G347)*(Reperes!$H$7:$H$28&gt;=$G347))&gt;0,"Vacances","")</f>
        <v/>
      </c>
      <c r="K347" s="16" t="str">
        <f aca="false">IF(AND(($E347&lt;&gt;"")=($I347&lt;&gt;""),$F347=$J347),"","Prudence : "&amp;IF(($E347&lt;&gt;"")&lt;&gt;($I347&lt;&gt;""),"statut ferie different. ","")&amp;IF($F347&lt;&gt;$J347,"statut vacances different.",""))</f>
        <v/>
      </c>
      <c r="L347" s="17"/>
      <c r="M347" s="18"/>
      <c r="N347" s="19" t="str">
        <f aca="false">IF(OR($L347="",$M347=""),"",$L347*$M347)</f>
        <v/>
      </c>
      <c r="O347" s="18"/>
      <c r="P347" s="20" t="str">
        <f aca="false">IF(OR($M347="",$O347=""),"",$O347/$M347-1)</f>
        <v/>
      </c>
    </row>
    <row r="348" customFormat="false" ht="15" hidden="false" customHeight="false" outlineLevel="0" collapsed="false">
      <c r="A348" s="14" t="n">
        <v>46731</v>
      </c>
      <c r="B348" s="15" t="str">
        <f aca="false">INDEX(Reperes!$L$7:$L$18,MONTH($A348))</f>
        <v>decembre</v>
      </c>
      <c r="C348" s="15" t="str">
        <f aca="false">INDEX(Reperes!$J$7:$J$13,WEEKDAY($A348,2))</f>
        <v>vendredi</v>
      </c>
      <c r="D348" s="15" t="n">
        <f aca="false">WEEKNUM($A348,21)</f>
        <v>49</v>
      </c>
      <c r="E348" s="15" t="str">
        <f aca="false">IFERROR(INDEX(Reperes!$B$7:$B$28,MATCH($A348,Reperes!$A$7:$A$28,0)),"")</f>
        <v/>
      </c>
      <c r="F348" s="15" t="str">
        <f aca="false">IF(SUMPRODUCT(((Reperes!$F$7:$F$28=Reperes!$B$2)+(Reperes!$F$7:$F$28="Toutes"))*(Reperes!$G$7:$G$28&lt;=$A348)*(Reperes!$H$7:$H$28&gt;=$A348))&gt;0,"Vacances","")</f>
        <v/>
      </c>
      <c r="G348" s="14" t="n">
        <f aca="false">IF(YEAR($A348-364)=2026,$A348-364,$A348-371)</f>
        <v>46367</v>
      </c>
      <c r="H348" s="15" t="str">
        <f aca="false">INDEX(Reperes!$J$7:$J$13,WEEKDAY($G348,2))</f>
        <v>vendredi</v>
      </c>
      <c r="I348" s="15" t="str">
        <f aca="false">IFERROR(INDEX(Reperes!$B$7:$B$28,MATCH($G348,Reperes!$A$7:$A$28,0)),"")</f>
        <v/>
      </c>
      <c r="J348" s="15" t="str">
        <f aca="false">IF(SUMPRODUCT(((Reperes!$F$7:$F$28=Reperes!$B$2)+(Reperes!$F$7:$F$28="Toutes"))*(Reperes!$G$7:$G$28&lt;=$G348)*(Reperes!$H$7:$H$28&gt;=$G348))&gt;0,"Vacances","")</f>
        <v/>
      </c>
      <c r="K348" s="16" t="str">
        <f aca="false">IF(AND(($E348&lt;&gt;"")=($I348&lt;&gt;""),$F348=$J348),"","Prudence : "&amp;IF(($E348&lt;&gt;"")&lt;&gt;($I348&lt;&gt;""),"statut ferie different. ","")&amp;IF($F348&lt;&gt;$J348,"statut vacances different.",""))</f>
        <v/>
      </c>
      <c r="L348" s="17"/>
      <c r="M348" s="18"/>
      <c r="N348" s="19" t="str">
        <f aca="false">IF(OR($L348="",$M348=""),"",$L348*$M348)</f>
        <v/>
      </c>
      <c r="O348" s="18"/>
      <c r="P348" s="20" t="str">
        <f aca="false">IF(OR($M348="",$O348=""),"",$O348/$M348-1)</f>
        <v/>
      </c>
    </row>
    <row r="349" customFormat="false" ht="15" hidden="false" customHeight="false" outlineLevel="0" collapsed="false">
      <c r="A349" s="21" t="n">
        <v>46732</v>
      </c>
      <c r="B349" s="22" t="str">
        <f aca="false">INDEX(Reperes!$L$7:$L$18,MONTH($A349))</f>
        <v>decembre</v>
      </c>
      <c r="C349" s="22" t="str">
        <f aca="false">INDEX(Reperes!$J$7:$J$13,WEEKDAY($A349,2))</f>
        <v>samedi</v>
      </c>
      <c r="D349" s="22" t="n">
        <f aca="false">WEEKNUM($A349,21)</f>
        <v>49</v>
      </c>
      <c r="E349" s="22" t="str">
        <f aca="false">IFERROR(INDEX(Reperes!$B$7:$B$28,MATCH($A349,Reperes!$A$7:$A$28,0)),"")</f>
        <v/>
      </c>
      <c r="F349" s="22" t="str">
        <f aca="false">IF(SUMPRODUCT(((Reperes!$F$7:$F$28=Reperes!$B$2)+(Reperes!$F$7:$F$28="Toutes"))*(Reperes!$G$7:$G$28&lt;=$A349)*(Reperes!$H$7:$H$28&gt;=$A349))&gt;0,"Vacances","")</f>
        <v/>
      </c>
      <c r="G349" s="21" t="n">
        <f aca="false">IF(YEAR($A349-364)=2026,$A349-364,$A349-371)</f>
        <v>46368</v>
      </c>
      <c r="H349" s="22" t="str">
        <f aca="false">INDEX(Reperes!$J$7:$J$13,WEEKDAY($G349,2))</f>
        <v>samedi</v>
      </c>
      <c r="I349" s="22" t="str">
        <f aca="false">IFERROR(INDEX(Reperes!$B$7:$B$28,MATCH($G349,Reperes!$A$7:$A$28,0)),"")</f>
        <v/>
      </c>
      <c r="J349" s="22" t="str">
        <f aca="false">IF(SUMPRODUCT(((Reperes!$F$7:$F$28=Reperes!$B$2)+(Reperes!$F$7:$F$28="Toutes"))*(Reperes!$G$7:$G$28&lt;=$G349)*(Reperes!$H$7:$H$28&gt;=$G349))&gt;0,"Vacances","")</f>
        <v/>
      </c>
      <c r="K349" s="23" t="str">
        <f aca="false">IF(AND(($E349&lt;&gt;"")=($I349&lt;&gt;""),$F349=$J349),"","Prudence : "&amp;IF(($E349&lt;&gt;"")&lt;&gt;($I349&lt;&gt;""),"statut ferie different. ","")&amp;IF($F349&lt;&gt;$J349,"statut vacances different.",""))</f>
        <v/>
      </c>
      <c r="L349" s="17"/>
      <c r="M349" s="18"/>
      <c r="N349" s="19" t="str">
        <f aca="false">IF(OR($L349="",$M349=""),"",$L349*$M349)</f>
        <v/>
      </c>
      <c r="O349" s="18"/>
      <c r="P349" s="20" t="str">
        <f aca="false">IF(OR($M349="",$O349=""),"",$O349/$M349-1)</f>
        <v/>
      </c>
    </row>
    <row r="350" customFormat="false" ht="15" hidden="false" customHeight="false" outlineLevel="0" collapsed="false">
      <c r="A350" s="21" t="n">
        <v>46733</v>
      </c>
      <c r="B350" s="22" t="str">
        <f aca="false">INDEX(Reperes!$L$7:$L$18,MONTH($A350))</f>
        <v>decembre</v>
      </c>
      <c r="C350" s="22" t="str">
        <f aca="false">INDEX(Reperes!$J$7:$J$13,WEEKDAY($A350,2))</f>
        <v>dimanche</v>
      </c>
      <c r="D350" s="22" t="n">
        <f aca="false">WEEKNUM($A350,21)</f>
        <v>49</v>
      </c>
      <c r="E350" s="22" t="str">
        <f aca="false">IFERROR(INDEX(Reperes!$B$7:$B$28,MATCH($A350,Reperes!$A$7:$A$28,0)),"")</f>
        <v/>
      </c>
      <c r="F350" s="22" t="str">
        <f aca="false">IF(SUMPRODUCT(((Reperes!$F$7:$F$28=Reperes!$B$2)+(Reperes!$F$7:$F$28="Toutes"))*(Reperes!$G$7:$G$28&lt;=$A350)*(Reperes!$H$7:$H$28&gt;=$A350))&gt;0,"Vacances","")</f>
        <v/>
      </c>
      <c r="G350" s="21" t="n">
        <f aca="false">IF(YEAR($A350-364)=2026,$A350-364,$A350-371)</f>
        <v>46369</v>
      </c>
      <c r="H350" s="22" t="str">
        <f aca="false">INDEX(Reperes!$J$7:$J$13,WEEKDAY($G350,2))</f>
        <v>dimanche</v>
      </c>
      <c r="I350" s="22" t="str">
        <f aca="false">IFERROR(INDEX(Reperes!$B$7:$B$28,MATCH($G350,Reperes!$A$7:$A$28,0)),"")</f>
        <v/>
      </c>
      <c r="J350" s="22" t="str">
        <f aca="false">IF(SUMPRODUCT(((Reperes!$F$7:$F$28=Reperes!$B$2)+(Reperes!$F$7:$F$28="Toutes"))*(Reperes!$G$7:$G$28&lt;=$G350)*(Reperes!$H$7:$H$28&gt;=$G350))&gt;0,"Vacances","")</f>
        <v/>
      </c>
      <c r="K350" s="23" t="str">
        <f aca="false">IF(AND(($E350&lt;&gt;"")=($I350&lt;&gt;""),$F350=$J350),"","Prudence : "&amp;IF(($E350&lt;&gt;"")&lt;&gt;($I350&lt;&gt;""),"statut ferie different. ","")&amp;IF($F350&lt;&gt;$J350,"statut vacances different.",""))</f>
        <v/>
      </c>
      <c r="L350" s="17"/>
      <c r="M350" s="18"/>
      <c r="N350" s="19" t="str">
        <f aca="false">IF(OR($L350="",$M350=""),"",$L350*$M350)</f>
        <v/>
      </c>
      <c r="O350" s="18"/>
      <c r="P350" s="20" t="str">
        <f aca="false">IF(OR($M350="",$O350=""),"",$O350/$M350-1)</f>
        <v/>
      </c>
    </row>
    <row r="351" customFormat="false" ht="15" hidden="false" customHeight="false" outlineLevel="0" collapsed="false">
      <c r="A351" s="14" t="n">
        <v>46734</v>
      </c>
      <c r="B351" s="15" t="str">
        <f aca="false">INDEX(Reperes!$L$7:$L$18,MONTH($A351))</f>
        <v>decembre</v>
      </c>
      <c r="C351" s="15" t="str">
        <f aca="false">INDEX(Reperes!$J$7:$J$13,WEEKDAY($A351,2))</f>
        <v>lundi</v>
      </c>
      <c r="D351" s="15" t="n">
        <f aca="false">WEEKNUM($A351,21)</f>
        <v>50</v>
      </c>
      <c r="E351" s="15" t="str">
        <f aca="false">IFERROR(INDEX(Reperes!$B$7:$B$28,MATCH($A351,Reperes!$A$7:$A$28,0)),"")</f>
        <v/>
      </c>
      <c r="F351" s="15" t="str">
        <f aca="false">IF(SUMPRODUCT(((Reperes!$F$7:$F$28=Reperes!$B$2)+(Reperes!$F$7:$F$28="Toutes"))*(Reperes!$G$7:$G$28&lt;=$A351)*(Reperes!$H$7:$H$28&gt;=$A351))&gt;0,"Vacances","")</f>
        <v/>
      </c>
      <c r="G351" s="14" t="n">
        <f aca="false">IF(YEAR($A351-364)=2026,$A351-364,$A351-371)</f>
        <v>46370</v>
      </c>
      <c r="H351" s="15" t="str">
        <f aca="false">INDEX(Reperes!$J$7:$J$13,WEEKDAY($G351,2))</f>
        <v>lundi</v>
      </c>
      <c r="I351" s="15" t="str">
        <f aca="false">IFERROR(INDEX(Reperes!$B$7:$B$28,MATCH($G351,Reperes!$A$7:$A$28,0)),"")</f>
        <v/>
      </c>
      <c r="J351" s="15" t="str">
        <f aca="false">IF(SUMPRODUCT(((Reperes!$F$7:$F$28=Reperes!$B$2)+(Reperes!$F$7:$F$28="Toutes"))*(Reperes!$G$7:$G$28&lt;=$G351)*(Reperes!$H$7:$H$28&gt;=$G351))&gt;0,"Vacances","")</f>
        <v/>
      </c>
      <c r="K351" s="16" t="str">
        <f aca="false">IF(AND(($E351&lt;&gt;"")=($I351&lt;&gt;""),$F351=$J351),"","Prudence : "&amp;IF(($E351&lt;&gt;"")&lt;&gt;($I351&lt;&gt;""),"statut ferie different. ","")&amp;IF($F351&lt;&gt;$J351,"statut vacances different.",""))</f>
        <v/>
      </c>
      <c r="L351" s="17"/>
      <c r="M351" s="18"/>
      <c r="N351" s="19" t="str">
        <f aca="false">IF(OR($L351="",$M351=""),"",$L351*$M351)</f>
        <v/>
      </c>
      <c r="O351" s="18"/>
      <c r="P351" s="20" t="str">
        <f aca="false">IF(OR($M351="",$O351=""),"",$O351/$M351-1)</f>
        <v/>
      </c>
    </row>
    <row r="352" customFormat="false" ht="15" hidden="false" customHeight="false" outlineLevel="0" collapsed="false">
      <c r="A352" s="14" t="n">
        <v>46735</v>
      </c>
      <c r="B352" s="15" t="str">
        <f aca="false">INDEX(Reperes!$L$7:$L$18,MONTH($A352))</f>
        <v>decembre</v>
      </c>
      <c r="C352" s="15" t="str">
        <f aca="false">INDEX(Reperes!$J$7:$J$13,WEEKDAY($A352,2))</f>
        <v>mardi</v>
      </c>
      <c r="D352" s="15" t="n">
        <f aca="false">WEEKNUM($A352,21)</f>
        <v>50</v>
      </c>
      <c r="E352" s="15" t="str">
        <f aca="false">IFERROR(INDEX(Reperes!$B$7:$B$28,MATCH($A352,Reperes!$A$7:$A$28,0)),"")</f>
        <v/>
      </c>
      <c r="F352" s="15" t="str">
        <f aca="false">IF(SUMPRODUCT(((Reperes!$F$7:$F$28=Reperes!$B$2)+(Reperes!$F$7:$F$28="Toutes"))*(Reperes!$G$7:$G$28&lt;=$A352)*(Reperes!$H$7:$H$28&gt;=$A352))&gt;0,"Vacances","")</f>
        <v/>
      </c>
      <c r="G352" s="14" t="n">
        <f aca="false">IF(YEAR($A352-364)=2026,$A352-364,$A352-371)</f>
        <v>46371</v>
      </c>
      <c r="H352" s="15" t="str">
        <f aca="false">INDEX(Reperes!$J$7:$J$13,WEEKDAY($G352,2))</f>
        <v>mardi</v>
      </c>
      <c r="I352" s="15" t="str">
        <f aca="false">IFERROR(INDEX(Reperes!$B$7:$B$28,MATCH($G352,Reperes!$A$7:$A$28,0)),"")</f>
        <v/>
      </c>
      <c r="J352" s="15" t="str">
        <f aca="false">IF(SUMPRODUCT(((Reperes!$F$7:$F$28=Reperes!$B$2)+(Reperes!$F$7:$F$28="Toutes"))*(Reperes!$G$7:$G$28&lt;=$G352)*(Reperes!$H$7:$H$28&gt;=$G352))&gt;0,"Vacances","")</f>
        <v/>
      </c>
      <c r="K352" s="16" t="str">
        <f aca="false">IF(AND(($E352&lt;&gt;"")=($I352&lt;&gt;""),$F352=$J352),"","Prudence : "&amp;IF(($E352&lt;&gt;"")&lt;&gt;($I352&lt;&gt;""),"statut ferie different. ","")&amp;IF($F352&lt;&gt;$J352,"statut vacances different.",""))</f>
        <v/>
      </c>
      <c r="L352" s="17"/>
      <c r="M352" s="18"/>
      <c r="N352" s="19" t="str">
        <f aca="false">IF(OR($L352="",$M352=""),"",$L352*$M352)</f>
        <v/>
      </c>
      <c r="O352" s="18"/>
      <c r="P352" s="20" t="str">
        <f aca="false">IF(OR($M352="",$O352=""),"",$O352/$M352-1)</f>
        <v/>
      </c>
    </row>
    <row r="353" customFormat="false" ht="15" hidden="false" customHeight="false" outlineLevel="0" collapsed="false">
      <c r="A353" s="14" t="n">
        <v>46736</v>
      </c>
      <c r="B353" s="15" t="str">
        <f aca="false">INDEX(Reperes!$L$7:$L$18,MONTH($A353))</f>
        <v>decembre</v>
      </c>
      <c r="C353" s="15" t="str">
        <f aca="false">INDEX(Reperes!$J$7:$J$13,WEEKDAY($A353,2))</f>
        <v>mercredi</v>
      </c>
      <c r="D353" s="15" t="n">
        <f aca="false">WEEKNUM($A353,21)</f>
        <v>50</v>
      </c>
      <c r="E353" s="15" t="str">
        <f aca="false">IFERROR(INDEX(Reperes!$B$7:$B$28,MATCH($A353,Reperes!$A$7:$A$28,0)),"")</f>
        <v/>
      </c>
      <c r="F353" s="15" t="str">
        <f aca="false">IF(SUMPRODUCT(((Reperes!$F$7:$F$28=Reperes!$B$2)+(Reperes!$F$7:$F$28="Toutes"))*(Reperes!$G$7:$G$28&lt;=$A353)*(Reperes!$H$7:$H$28&gt;=$A353))&gt;0,"Vacances","")</f>
        <v/>
      </c>
      <c r="G353" s="14" t="n">
        <f aca="false">IF(YEAR($A353-364)=2026,$A353-364,$A353-371)</f>
        <v>46372</v>
      </c>
      <c r="H353" s="15" t="str">
        <f aca="false">INDEX(Reperes!$J$7:$J$13,WEEKDAY($G353,2))</f>
        <v>mercredi</v>
      </c>
      <c r="I353" s="15" t="str">
        <f aca="false">IFERROR(INDEX(Reperes!$B$7:$B$28,MATCH($G353,Reperes!$A$7:$A$28,0)),"")</f>
        <v/>
      </c>
      <c r="J353" s="15" t="str">
        <f aca="false">IF(SUMPRODUCT(((Reperes!$F$7:$F$28=Reperes!$B$2)+(Reperes!$F$7:$F$28="Toutes"))*(Reperes!$G$7:$G$28&lt;=$G353)*(Reperes!$H$7:$H$28&gt;=$G353))&gt;0,"Vacances","")</f>
        <v/>
      </c>
      <c r="K353" s="16" t="str">
        <f aca="false">IF(AND(($E353&lt;&gt;"")=($I353&lt;&gt;""),$F353=$J353),"","Prudence : "&amp;IF(($E353&lt;&gt;"")&lt;&gt;($I353&lt;&gt;""),"statut ferie different. ","")&amp;IF($F353&lt;&gt;$J353,"statut vacances different.",""))</f>
        <v/>
      </c>
      <c r="L353" s="17"/>
      <c r="M353" s="18"/>
      <c r="N353" s="19" t="str">
        <f aca="false">IF(OR($L353="",$M353=""),"",$L353*$M353)</f>
        <v/>
      </c>
      <c r="O353" s="18"/>
      <c r="P353" s="20" t="str">
        <f aca="false">IF(OR($M353="",$O353=""),"",$O353/$M353-1)</f>
        <v/>
      </c>
    </row>
    <row r="354" customFormat="false" ht="15" hidden="false" customHeight="false" outlineLevel="0" collapsed="false">
      <c r="A354" s="14" t="n">
        <v>46737</v>
      </c>
      <c r="B354" s="15" t="str">
        <f aca="false">INDEX(Reperes!$L$7:$L$18,MONTH($A354))</f>
        <v>decembre</v>
      </c>
      <c r="C354" s="15" t="str">
        <f aca="false">INDEX(Reperes!$J$7:$J$13,WEEKDAY($A354,2))</f>
        <v>jeudi</v>
      </c>
      <c r="D354" s="15" t="n">
        <f aca="false">WEEKNUM($A354,21)</f>
        <v>50</v>
      </c>
      <c r="E354" s="15" t="str">
        <f aca="false">IFERROR(INDEX(Reperes!$B$7:$B$28,MATCH($A354,Reperes!$A$7:$A$28,0)),"")</f>
        <v/>
      </c>
      <c r="F354" s="15" t="str">
        <f aca="false">IF(SUMPRODUCT(((Reperes!$F$7:$F$28=Reperes!$B$2)+(Reperes!$F$7:$F$28="Toutes"))*(Reperes!$G$7:$G$28&lt;=$A354)*(Reperes!$H$7:$H$28&gt;=$A354))&gt;0,"Vacances","")</f>
        <v/>
      </c>
      <c r="G354" s="14" t="n">
        <f aca="false">IF(YEAR($A354-364)=2026,$A354-364,$A354-371)</f>
        <v>46373</v>
      </c>
      <c r="H354" s="15" t="str">
        <f aca="false">INDEX(Reperes!$J$7:$J$13,WEEKDAY($G354,2))</f>
        <v>jeudi</v>
      </c>
      <c r="I354" s="15" t="str">
        <f aca="false">IFERROR(INDEX(Reperes!$B$7:$B$28,MATCH($G354,Reperes!$A$7:$A$28,0)),"")</f>
        <v/>
      </c>
      <c r="J354" s="15" t="str">
        <f aca="false">IF(SUMPRODUCT(((Reperes!$F$7:$F$28=Reperes!$B$2)+(Reperes!$F$7:$F$28="Toutes"))*(Reperes!$G$7:$G$28&lt;=$G354)*(Reperes!$H$7:$H$28&gt;=$G354))&gt;0,"Vacances","")</f>
        <v/>
      </c>
      <c r="K354" s="16" t="str">
        <f aca="false">IF(AND(($E354&lt;&gt;"")=($I354&lt;&gt;""),$F354=$J354),"","Prudence : "&amp;IF(($E354&lt;&gt;"")&lt;&gt;($I354&lt;&gt;""),"statut ferie different. ","")&amp;IF($F354&lt;&gt;$J354,"statut vacances different.",""))</f>
        <v/>
      </c>
      <c r="L354" s="17"/>
      <c r="M354" s="18"/>
      <c r="N354" s="19" t="str">
        <f aca="false">IF(OR($L354="",$M354=""),"",$L354*$M354)</f>
        <v/>
      </c>
      <c r="O354" s="18"/>
      <c r="P354" s="20" t="str">
        <f aca="false">IF(OR($M354="",$O354=""),"",$O354/$M354-1)</f>
        <v/>
      </c>
    </row>
    <row r="355" customFormat="false" ht="15" hidden="false" customHeight="false" outlineLevel="0" collapsed="false">
      <c r="A355" s="14" t="n">
        <v>46738</v>
      </c>
      <c r="B355" s="15" t="str">
        <f aca="false">INDEX(Reperes!$L$7:$L$18,MONTH($A355))</f>
        <v>decembre</v>
      </c>
      <c r="C355" s="15" t="str">
        <f aca="false">INDEX(Reperes!$J$7:$J$13,WEEKDAY($A355,2))</f>
        <v>vendredi</v>
      </c>
      <c r="D355" s="15" t="n">
        <f aca="false">WEEKNUM($A355,21)</f>
        <v>50</v>
      </c>
      <c r="E355" s="15" t="str">
        <f aca="false">IFERROR(INDEX(Reperes!$B$7:$B$28,MATCH($A355,Reperes!$A$7:$A$28,0)),"")</f>
        <v/>
      </c>
      <c r="F355" s="15" t="str">
        <f aca="false">IF(SUMPRODUCT(((Reperes!$F$7:$F$28=Reperes!$B$2)+(Reperes!$F$7:$F$28="Toutes"))*(Reperes!$G$7:$G$28&lt;=$A355)*(Reperes!$H$7:$H$28&gt;=$A355))&gt;0,"Vacances","")</f>
        <v/>
      </c>
      <c r="G355" s="14" t="n">
        <f aca="false">IF(YEAR($A355-364)=2026,$A355-364,$A355-371)</f>
        <v>46374</v>
      </c>
      <c r="H355" s="15" t="str">
        <f aca="false">INDEX(Reperes!$J$7:$J$13,WEEKDAY($G355,2))</f>
        <v>vendredi</v>
      </c>
      <c r="I355" s="15" t="str">
        <f aca="false">IFERROR(INDEX(Reperes!$B$7:$B$28,MATCH($G355,Reperes!$A$7:$A$28,0)),"")</f>
        <v/>
      </c>
      <c r="J355" s="15" t="str">
        <f aca="false">IF(SUMPRODUCT(((Reperes!$F$7:$F$28=Reperes!$B$2)+(Reperes!$F$7:$F$28="Toutes"))*(Reperes!$G$7:$G$28&lt;=$G355)*(Reperes!$H$7:$H$28&gt;=$G355))&gt;0,"Vacances","")</f>
        <v/>
      </c>
      <c r="K355" s="16" t="str">
        <f aca="false">IF(AND(($E355&lt;&gt;"")=($I355&lt;&gt;""),$F355=$J355),"","Prudence : "&amp;IF(($E355&lt;&gt;"")&lt;&gt;($I355&lt;&gt;""),"statut ferie different. ","")&amp;IF($F355&lt;&gt;$J355,"statut vacances different.",""))</f>
        <v/>
      </c>
      <c r="L355" s="17"/>
      <c r="M355" s="18"/>
      <c r="N355" s="19" t="str">
        <f aca="false">IF(OR($L355="",$M355=""),"",$L355*$M355)</f>
        <v/>
      </c>
      <c r="O355" s="18"/>
      <c r="P355" s="20" t="str">
        <f aca="false">IF(OR($M355="",$O355=""),"",$O355/$M355-1)</f>
        <v/>
      </c>
    </row>
    <row r="356" customFormat="false" ht="15" hidden="false" customHeight="false" outlineLevel="0" collapsed="false">
      <c r="A356" s="21" t="n">
        <v>46739</v>
      </c>
      <c r="B356" s="22" t="str">
        <f aca="false">INDEX(Reperes!$L$7:$L$18,MONTH($A356))</f>
        <v>decembre</v>
      </c>
      <c r="C356" s="22" t="str">
        <f aca="false">INDEX(Reperes!$J$7:$J$13,WEEKDAY($A356,2))</f>
        <v>samedi</v>
      </c>
      <c r="D356" s="22" t="n">
        <f aca="false">WEEKNUM($A356,21)</f>
        <v>50</v>
      </c>
      <c r="E356" s="22" t="str">
        <f aca="false">IFERROR(INDEX(Reperes!$B$7:$B$28,MATCH($A356,Reperes!$A$7:$A$28,0)),"")</f>
        <v/>
      </c>
      <c r="F356" s="22" t="str">
        <f aca="false">IF(SUMPRODUCT(((Reperes!$F$7:$F$28=Reperes!$B$2)+(Reperes!$F$7:$F$28="Toutes"))*(Reperes!$G$7:$G$28&lt;=$A356)*(Reperes!$H$7:$H$28&gt;=$A356))&gt;0,"Vacances","")</f>
        <v>Vacances</v>
      </c>
      <c r="G356" s="21" t="n">
        <f aca="false">IF(YEAR($A356-364)=2026,$A356-364,$A356-371)</f>
        <v>46375</v>
      </c>
      <c r="H356" s="22" t="str">
        <f aca="false">INDEX(Reperes!$J$7:$J$13,WEEKDAY($G356,2))</f>
        <v>samedi</v>
      </c>
      <c r="I356" s="22" t="str">
        <f aca="false">IFERROR(INDEX(Reperes!$B$7:$B$28,MATCH($G356,Reperes!$A$7:$A$28,0)),"")</f>
        <v/>
      </c>
      <c r="J356" s="22" t="str">
        <f aca="false">IF(SUMPRODUCT(((Reperes!$F$7:$F$28=Reperes!$B$2)+(Reperes!$F$7:$F$28="Toutes"))*(Reperes!$G$7:$G$28&lt;=$G356)*(Reperes!$H$7:$H$28&gt;=$G356))&gt;0,"Vacances","")</f>
        <v>Vacances</v>
      </c>
      <c r="K356" s="23" t="str">
        <f aca="false">IF(AND(($E356&lt;&gt;"")=($I356&lt;&gt;""),$F356=$J356),"","Prudence : "&amp;IF(($E356&lt;&gt;"")&lt;&gt;($I356&lt;&gt;""),"statut ferie different. ","")&amp;IF($F356&lt;&gt;$J356,"statut vacances different.",""))</f>
        <v/>
      </c>
      <c r="L356" s="17"/>
      <c r="M356" s="18"/>
      <c r="N356" s="19" t="str">
        <f aca="false">IF(OR($L356="",$M356=""),"",$L356*$M356)</f>
        <v/>
      </c>
      <c r="O356" s="18"/>
      <c r="P356" s="20" t="str">
        <f aca="false">IF(OR($M356="",$O356=""),"",$O356/$M356-1)</f>
        <v/>
      </c>
    </row>
    <row r="357" customFormat="false" ht="15" hidden="false" customHeight="false" outlineLevel="0" collapsed="false">
      <c r="A357" s="21" t="n">
        <v>46740</v>
      </c>
      <c r="B357" s="22" t="str">
        <f aca="false">INDEX(Reperes!$L$7:$L$18,MONTH($A357))</f>
        <v>decembre</v>
      </c>
      <c r="C357" s="22" t="str">
        <f aca="false">INDEX(Reperes!$J$7:$J$13,WEEKDAY($A357,2))</f>
        <v>dimanche</v>
      </c>
      <c r="D357" s="22" t="n">
        <f aca="false">WEEKNUM($A357,21)</f>
        <v>50</v>
      </c>
      <c r="E357" s="22" t="str">
        <f aca="false">IFERROR(INDEX(Reperes!$B$7:$B$28,MATCH($A357,Reperes!$A$7:$A$28,0)),"")</f>
        <v/>
      </c>
      <c r="F357" s="22" t="str">
        <f aca="false">IF(SUMPRODUCT(((Reperes!$F$7:$F$28=Reperes!$B$2)+(Reperes!$F$7:$F$28="Toutes"))*(Reperes!$G$7:$G$28&lt;=$A357)*(Reperes!$H$7:$H$28&gt;=$A357))&gt;0,"Vacances","")</f>
        <v>Vacances</v>
      </c>
      <c r="G357" s="21" t="n">
        <f aca="false">IF(YEAR($A357-364)=2026,$A357-364,$A357-371)</f>
        <v>46376</v>
      </c>
      <c r="H357" s="22" t="str">
        <f aca="false">INDEX(Reperes!$J$7:$J$13,WEEKDAY($G357,2))</f>
        <v>dimanche</v>
      </c>
      <c r="I357" s="22" t="str">
        <f aca="false">IFERROR(INDEX(Reperes!$B$7:$B$28,MATCH($G357,Reperes!$A$7:$A$28,0)),"")</f>
        <v/>
      </c>
      <c r="J357" s="22" t="str">
        <f aca="false">IF(SUMPRODUCT(((Reperes!$F$7:$F$28=Reperes!$B$2)+(Reperes!$F$7:$F$28="Toutes"))*(Reperes!$G$7:$G$28&lt;=$G357)*(Reperes!$H$7:$H$28&gt;=$G357))&gt;0,"Vacances","")</f>
        <v>Vacances</v>
      </c>
      <c r="K357" s="23" t="str">
        <f aca="false">IF(AND(($E357&lt;&gt;"")=($I357&lt;&gt;""),$F357=$J357),"","Prudence : "&amp;IF(($E357&lt;&gt;"")&lt;&gt;($I357&lt;&gt;""),"statut ferie different. ","")&amp;IF($F357&lt;&gt;$J357,"statut vacances different.",""))</f>
        <v/>
      </c>
      <c r="L357" s="17"/>
      <c r="M357" s="18"/>
      <c r="N357" s="19" t="str">
        <f aca="false">IF(OR($L357="",$M357=""),"",$L357*$M357)</f>
        <v/>
      </c>
      <c r="O357" s="18"/>
      <c r="P357" s="20" t="str">
        <f aca="false">IF(OR($M357="",$O357=""),"",$O357/$M357-1)</f>
        <v/>
      </c>
    </row>
    <row r="358" customFormat="false" ht="15" hidden="false" customHeight="false" outlineLevel="0" collapsed="false">
      <c r="A358" s="14" t="n">
        <v>46741</v>
      </c>
      <c r="B358" s="15" t="str">
        <f aca="false">INDEX(Reperes!$L$7:$L$18,MONTH($A358))</f>
        <v>decembre</v>
      </c>
      <c r="C358" s="15" t="str">
        <f aca="false">INDEX(Reperes!$J$7:$J$13,WEEKDAY($A358,2))</f>
        <v>lundi</v>
      </c>
      <c r="D358" s="15" t="n">
        <f aca="false">WEEKNUM($A358,21)</f>
        <v>51</v>
      </c>
      <c r="E358" s="15" t="str">
        <f aca="false">IFERROR(INDEX(Reperes!$B$7:$B$28,MATCH($A358,Reperes!$A$7:$A$28,0)),"")</f>
        <v/>
      </c>
      <c r="F358" s="15" t="str">
        <f aca="false">IF(SUMPRODUCT(((Reperes!$F$7:$F$28=Reperes!$B$2)+(Reperes!$F$7:$F$28="Toutes"))*(Reperes!$G$7:$G$28&lt;=$A358)*(Reperes!$H$7:$H$28&gt;=$A358))&gt;0,"Vacances","")</f>
        <v>Vacances</v>
      </c>
      <c r="G358" s="14" t="n">
        <f aca="false">IF(YEAR($A358-364)=2026,$A358-364,$A358-371)</f>
        <v>46377</v>
      </c>
      <c r="H358" s="15" t="str">
        <f aca="false">INDEX(Reperes!$J$7:$J$13,WEEKDAY($G358,2))</f>
        <v>lundi</v>
      </c>
      <c r="I358" s="15" t="str">
        <f aca="false">IFERROR(INDEX(Reperes!$B$7:$B$28,MATCH($G358,Reperes!$A$7:$A$28,0)),"")</f>
        <v/>
      </c>
      <c r="J358" s="15" t="str">
        <f aca="false">IF(SUMPRODUCT(((Reperes!$F$7:$F$28=Reperes!$B$2)+(Reperes!$F$7:$F$28="Toutes"))*(Reperes!$G$7:$G$28&lt;=$G358)*(Reperes!$H$7:$H$28&gt;=$G358))&gt;0,"Vacances","")</f>
        <v>Vacances</v>
      </c>
      <c r="K358" s="16" t="str">
        <f aca="false">IF(AND(($E358&lt;&gt;"")=($I358&lt;&gt;""),$F358=$J358),"","Prudence : "&amp;IF(($E358&lt;&gt;"")&lt;&gt;($I358&lt;&gt;""),"statut ferie different. ","")&amp;IF($F358&lt;&gt;$J358,"statut vacances different.",""))</f>
        <v/>
      </c>
      <c r="L358" s="17"/>
      <c r="M358" s="18"/>
      <c r="N358" s="19" t="str">
        <f aca="false">IF(OR($L358="",$M358=""),"",$L358*$M358)</f>
        <v/>
      </c>
      <c r="O358" s="18"/>
      <c r="P358" s="20" t="str">
        <f aca="false">IF(OR($M358="",$O358=""),"",$O358/$M358-1)</f>
        <v/>
      </c>
    </row>
    <row r="359" customFormat="false" ht="15" hidden="false" customHeight="false" outlineLevel="0" collapsed="false">
      <c r="A359" s="14" t="n">
        <v>46742</v>
      </c>
      <c r="B359" s="15" t="str">
        <f aca="false">INDEX(Reperes!$L$7:$L$18,MONTH($A359))</f>
        <v>decembre</v>
      </c>
      <c r="C359" s="15" t="str">
        <f aca="false">INDEX(Reperes!$J$7:$J$13,WEEKDAY($A359,2))</f>
        <v>mardi</v>
      </c>
      <c r="D359" s="15" t="n">
        <f aca="false">WEEKNUM($A359,21)</f>
        <v>51</v>
      </c>
      <c r="E359" s="15" t="str">
        <f aca="false">IFERROR(INDEX(Reperes!$B$7:$B$28,MATCH($A359,Reperes!$A$7:$A$28,0)),"")</f>
        <v/>
      </c>
      <c r="F359" s="15" t="str">
        <f aca="false">IF(SUMPRODUCT(((Reperes!$F$7:$F$28=Reperes!$B$2)+(Reperes!$F$7:$F$28="Toutes"))*(Reperes!$G$7:$G$28&lt;=$A359)*(Reperes!$H$7:$H$28&gt;=$A359))&gt;0,"Vacances","")</f>
        <v>Vacances</v>
      </c>
      <c r="G359" s="14" t="n">
        <f aca="false">IF(YEAR($A359-364)=2026,$A359-364,$A359-371)</f>
        <v>46378</v>
      </c>
      <c r="H359" s="15" t="str">
        <f aca="false">INDEX(Reperes!$J$7:$J$13,WEEKDAY($G359,2))</f>
        <v>mardi</v>
      </c>
      <c r="I359" s="15" t="str">
        <f aca="false">IFERROR(INDEX(Reperes!$B$7:$B$28,MATCH($G359,Reperes!$A$7:$A$28,0)),"")</f>
        <v/>
      </c>
      <c r="J359" s="15" t="str">
        <f aca="false">IF(SUMPRODUCT(((Reperes!$F$7:$F$28=Reperes!$B$2)+(Reperes!$F$7:$F$28="Toutes"))*(Reperes!$G$7:$G$28&lt;=$G359)*(Reperes!$H$7:$H$28&gt;=$G359))&gt;0,"Vacances","")</f>
        <v>Vacances</v>
      </c>
      <c r="K359" s="16" t="str">
        <f aca="false">IF(AND(($E359&lt;&gt;"")=($I359&lt;&gt;""),$F359=$J359),"","Prudence : "&amp;IF(($E359&lt;&gt;"")&lt;&gt;($I359&lt;&gt;""),"statut ferie different. ","")&amp;IF($F359&lt;&gt;$J359,"statut vacances different.",""))</f>
        <v/>
      </c>
      <c r="L359" s="17"/>
      <c r="M359" s="18"/>
      <c r="N359" s="19" t="str">
        <f aca="false">IF(OR($L359="",$M359=""),"",$L359*$M359)</f>
        <v/>
      </c>
      <c r="O359" s="18"/>
      <c r="P359" s="20" t="str">
        <f aca="false">IF(OR($M359="",$O359=""),"",$O359/$M359-1)</f>
        <v/>
      </c>
    </row>
    <row r="360" customFormat="false" ht="15" hidden="false" customHeight="false" outlineLevel="0" collapsed="false">
      <c r="A360" s="14" t="n">
        <v>46743</v>
      </c>
      <c r="B360" s="15" t="str">
        <f aca="false">INDEX(Reperes!$L$7:$L$18,MONTH($A360))</f>
        <v>decembre</v>
      </c>
      <c r="C360" s="15" t="str">
        <f aca="false">INDEX(Reperes!$J$7:$J$13,WEEKDAY($A360,2))</f>
        <v>mercredi</v>
      </c>
      <c r="D360" s="15" t="n">
        <f aca="false">WEEKNUM($A360,21)</f>
        <v>51</v>
      </c>
      <c r="E360" s="15" t="str">
        <f aca="false">IFERROR(INDEX(Reperes!$B$7:$B$28,MATCH($A360,Reperes!$A$7:$A$28,0)),"")</f>
        <v/>
      </c>
      <c r="F360" s="15" t="str">
        <f aca="false">IF(SUMPRODUCT(((Reperes!$F$7:$F$28=Reperes!$B$2)+(Reperes!$F$7:$F$28="Toutes"))*(Reperes!$G$7:$G$28&lt;=$A360)*(Reperes!$H$7:$H$28&gt;=$A360))&gt;0,"Vacances","")</f>
        <v>Vacances</v>
      </c>
      <c r="G360" s="14" t="n">
        <f aca="false">IF(YEAR($A360-364)=2026,$A360-364,$A360-371)</f>
        <v>46379</v>
      </c>
      <c r="H360" s="15" t="str">
        <f aca="false">INDEX(Reperes!$J$7:$J$13,WEEKDAY($G360,2))</f>
        <v>mercredi</v>
      </c>
      <c r="I360" s="15" t="str">
        <f aca="false">IFERROR(INDEX(Reperes!$B$7:$B$28,MATCH($G360,Reperes!$A$7:$A$28,0)),"")</f>
        <v/>
      </c>
      <c r="J360" s="15" t="str">
        <f aca="false">IF(SUMPRODUCT(((Reperes!$F$7:$F$28=Reperes!$B$2)+(Reperes!$F$7:$F$28="Toutes"))*(Reperes!$G$7:$G$28&lt;=$G360)*(Reperes!$H$7:$H$28&gt;=$G360))&gt;0,"Vacances","")</f>
        <v>Vacances</v>
      </c>
      <c r="K360" s="16" t="str">
        <f aca="false">IF(AND(($E360&lt;&gt;"")=($I360&lt;&gt;""),$F360=$J360),"","Prudence : "&amp;IF(($E360&lt;&gt;"")&lt;&gt;($I360&lt;&gt;""),"statut ferie different. ","")&amp;IF($F360&lt;&gt;$J360,"statut vacances different.",""))</f>
        <v/>
      </c>
      <c r="L360" s="17"/>
      <c r="M360" s="18"/>
      <c r="N360" s="19" t="str">
        <f aca="false">IF(OR($L360="",$M360=""),"",$L360*$M360)</f>
        <v/>
      </c>
      <c r="O360" s="18"/>
      <c r="P360" s="20" t="str">
        <f aca="false">IF(OR($M360="",$O360=""),"",$O360/$M360-1)</f>
        <v/>
      </c>
    </row>
    <row r="361" customFormat="false" ht="15" hidden="false" customHeight="false" outlineLevel="0" collapsed="false">
      <c r="A361" s="14" t="n">
        <v>46744</v>
      </c>
      <c r="B361" s="15" t="str">
        <f aca="false">INDEX(Reperes!$L$7:$L$18,MONTH($A361))</f>
        <v>decembre</v>
      </c>
      <c r="C361" s="15" t="str">
        <f aca="false">INDEX(Reperes!$J$7:$J$13,WEEKDAY($A361,2))</f>
        <v>jeudi</v>
      </c>
      <c r="D361" s="15" t="n">
        <f aca="false">WEEKNUM($A361,21)</f>
        <v>51</v>
      </c>
      <c r="E361" s="15" t="str">
        <f aca="false">IFERROR(INDEX(Reperes!$B$7:$B$28,MATCH($A361,Reperes!$A$7:$A$28,0)),"")</f>
        <v/>
      </c>
      <c r="F361" s="15" t="str">
        <f aca="false">IF(SUMPRODUCT(((Reperes!$F$7:$F$28=Reperes!$B$2)+(Reperes!$F$7:$F$28="Toutes"))*(Reperes!$G$7:$G$28&lt;=$A361)*(Reperes!$H$7:$H$28&gt;=$A361))&gt;0,"Vacances","")</f>
        <v>Vacances</v>
      </c>
      <c r="G361" s="14" t="n">
        <f aca="false">IF(YEAR($A361-364)=2026,$A361-364,$A361-371)</f>
        <v>46380</v>
      </c>
      <c r="H361" s="15" t="str">
        <f aca="false">INDEX(Reperes!$J$7:$J$13,WEEKDAY($G361,2))</f>
        <v>jeudi</v>
      </c>
      <c r="I361" s="15" t="str">
        <f aca="false">IFERROR(INDEX(Reperes!$B$7:$B$28,MATCH($G361,Reperes!$A$7:$A$28,0)),"")</f>
        <v/>
      </c>
      <c r="J361" s="15" t="str">
        <f aca="false">IF(SUMPRODUCT(((Reperes!$F$7:$F$28=Reperes!$B$2)+(Reperes!$F$7:$F$28="Toutes"))*(Reperes!$G$7:$G$28&lt;=$G361)*(Reperes!$H$7:$H$28&gt;=$G361))&gt;0,"Vacances","")</f>
        <v>Vacances</v>
      </c>
      <c r="K361" s="16" t="str">
        <f aca="false">IF(AND(($E361&lt;&gt;"")=($I361&lt;&gt;""),$F361=$J361),"","Prudence : "&amp;IF(($E361&lt;&gt;"")&lt;&gt;($I361&lt;&gt;""),"statut ferie different. ","")&amp;IF($F361&lt;&gt;$J361,"statut vacances different.",""))</f>
        <v/>
      </c>
      <c r="L361" s="17"/>
      <c r="M361" s="18"/>
      <c r="N361" s="19" t="str">
        <f aca="false">IF(OR($L361="",$M361=""),"",$L361*$M361)</f>
        <v/>
      </c>
      <c r="O361" s="18"/>
      <c r="P361" s="20" t="str">
        <f aca="false">IF(OR($M361="",$O361=""),"",$O361/$M361-1)</f>
        <v/>
      </c>
    </row>
    <row r="362" customFormat="false" ht="15" hidden="false" customHeight="false" outlineLevel="0" collapsed="false">
      <c r="A362" s="14" t="n">
        <v>46745</v>
      </c>
      <c r="B362" s="15" t="str">
        <f aca="false">INDEX(Reperes!$L$7:$L$18,MONTH($A362))</f>
        <v>decembre</v>
      </c>
      <c r="C362" s="15" t="str">
        <f aca="false">INDEX(Reperes!$J$7:$J$13,WEEKDAY($A362,2))</f>
        <v>vendredi</v>
      </c>
      <c r="D362" s="15" t="n">
        <f aca="false">WEEKNUM($A362,21)</f>
        <v>51</v>
      </c>
      <c r="E362" s="15" t="str">
        <f aca="false">IFERROR(INDEX(Reperes!$B$7:$B$28,MATCH($A362,Reperes!$A$7:$A$28,0)),"")</f>
        <v/>
      </c>
      <c r="F362" s="15" t="str">
        <f aca="false">IF(SUMPRODUCT(((Reperes!$F$7:$F$28=Reperes!$B$2)+(Reperes!$F$7:$F$28="Toutes"))*(Reperes!$G$7:$G$28&lt;=$A362)*(Reperes!$H$7:$H$28&gt;=$A362))&gt;0,"Vacances","")</f>
        <v>Vacances</v>
      </c>
      <c r="G362" s="14" t="n">
        <f aca="false">IF(YEAR($A362-364)=2026,$A362-364,$A362-371)</f>
        <v>46381</v>
      </c>
      <c r="H362" s="15" t="str">
        <f aca="false">INDEX(Reperes!$J$7:$J$13,WEEKDAY($G362,2))</f>
        <v>vendredi</v>
      </c>
      <c r="I362" s="15" t="str">
        <f aca="false">IFERROR(INDEX(Reperes!$B$7:$B$28,MATCH($G362,Reperes!$A$7:$A$28,0)),"")</f>
        <v>Noel</v>
      </c>
      <c r="J362" s="15" t="str">
        <f aca="false">IF(SUMPRODUCT(((Reperes!$F$7:$F$28=Reperes!$B$2)+(Reperes!$F$7:$F$28="Toutes"))*(Reperes!$G$7:$G$28&lt;=$G362)*(Reperes!$H$7:$H$28&gt;=$G362))&gt;0,"Vacances","")</f>
        <v>Vacances</v>
      </c>
      <c r="K362" s="16" t="str">
        <f aca="false">IF(AND(($E362&lt;&gt;"")=($I362&lt;&gt;""),$F362=$J362),"","Prudence : "&amp;IF(($E362&lt;&gt;"")&lt;&gt;($I362&lt;&gt;""),"statut ferie different. ","")&amp;IF($F362&lt;&gt;$J362,"statut vacances different.",""))</f>
        <v>Prudence : statut ferie different. </v>
      </c>
      <c r="L362" s="17"/>
      <c r="M362" s="18"/>
      <c r="N362" s="19" t="str">
        <f aca="false">IF(OR($L362="",$M362=""),"",$L362*$M362)</f>
        <v/>
      </c>
      <c r="O362" s="18"/>
      <c r="P362" s="20" t="str">
        <f aca="false">IF(OR($M362="",$O362=""),"",$O362/$M362-1)</f>
        <v/>
      </c>
    </row>
    <row r="363" customFormat="false" ht="15" hidden="false" customHeight="false" outlineLevel="0" collapsed="false">
      <c r="A363" s="21" t="n">
        <v>46746</v>
      </c>
      <c r="B363" s="22" t="str">
        <f aca="false">INDEX(Reperes!$L$7:$L$18,MONTH($A363))</f>
        <v>decembre</v>
      </c>
      <c r="C363" s="22" t="str">
        <f aca="false">INDEX(Reperes!$J$7:$J$13,WEEKDAY($A363,2))</f>
        <v>samedi</v>
      </c>
      <c r="D363" s="22" t="n">
        <f aca="false">WEEKNUM($A363,21)</f>
        <v>51</v>
      </c>
      <c r="E363" s="22" t="str">
        <f aca="false">IFERROR(INDEX(Reperes!$B$7:$B$28,MATCH($A363,Reperes!$A$7:$A$28,0)),"")</f>
        <v>Noel</v>
      </c>
      <c r="F363" s="22" t="str">
        <f aca="false">IF(SUMPRODUCT(((Reperes!$F$7:$F$28=Reperes!$B$2)+(Reperes!$F$7:$F$28="Toutes"))*(Reperes!$G$7:$G$28&lt;=$A363)*(Reperes!$H$7:$H$28&gt;=$A363))&gt;0,"Vacances","")</f>
        <v>Vacances</v>
      </c>
      <c r="G363" s="21" t="n">
        <f aca="false">IF(YEAR($A363-364)=2026,$A363-364,$A363-371)</f>
        <v>46382</v>
      </c>
      <c r="H363" s="22" t="str">
        <f aca="false">INDEX(Reperes!$J$7:$J$13,WEEKDAY($G363,2))</f>
        <v>samedi</v>
      </c>
      <c r="I363" s="22" t="str">
        <f aca="false">IFERROR(INDEX(Reperes!$B$7:$B$28,MATCH($G363,Reperes!$A$7:$A$28,0)),"")</f>
        <v/>
      </c>
      <c r="J363" s="22" t="str">
        <f aca="false">IF(SUMPRODUCT(((Reperes!$F$7:$F$28=Reperes!$B$2)+(Reperes!$F$7:$F$28="Toutes"))*(Reperes!$G$7:$G$28&lt;=$G363)*(Reperes!$H$7:$H$28&gt;=$G363))&gt;0,"Vacances","")</f>
        <v>Vacances</v>
      </c>
      <c r="K363" s="23" t="str">
        <f aca="false">IF(AND(($E363&lt;&gt;"")=($I363&lt;&gt;""),$F363=$J363),"","Prudence : "&amp;IF(($E363&lt;&gt;"")&lt;&gt;($I363&lt;&gt;""),"statut ferie different. ","")&amp;IF($F363&lt;&gt;$J363,"statut vacances different.",""))</f>
        <v>Prudence : statut ferie different. </v>
      </c>
      <c r="L363" s="17"/>
      <c r="M363" s="18"/>
      <c r="N363" s="19" t="str">
        <f aca="false">IF(OR($L363="",$M363=""),"",$L363*$M363)</f>
        <v/>
      </c>
      <c r="O363" s="18"/>
      <c r="P363" s="20" t="str">
        <f aca="false">IF(OR($M363="",$O363=""),"",$O363/$M363-1)</f>
        <v/>
      </c>
    </row>
    <row r="364" customFormat="false" ht="15" hidden="false" customHeight="false" outlineLevel="0" collapsed="false">
      <c r="A364" s="21" t="n">
        <v>46747</v>
      </c>
      <c r="B364" s="22" t="str">
        <f aca="false">INDEX(Reperes!$L$7:$L$18,MONTH($A364))</f>
        <v>decembre</v>
      </c>
      <c r="C364" s="22" t="str">
        <f aca="false">INDEX(Reperes!$J$7:$J$13,WEEKDAY($A364,2))</f>
        <v>dimanche</v>
      </c>
      <c r="D364" s="22" t="n">
        <f aca="false">WEEKNUM($A364,21)</f>
        <v>51</v>
      </c>
      <c r="E364" s="22" t="str">
        <f aca="false">IFERROR(INDEX(Reperes!$B$7:$B$28,MATCH($A364,Reperes!$A$7:$A$28,0)),"")</f>
        <v/>
      </c>
      <c r="F364" s="22" t="str">
        <f aca="false">IF(SUMPRODUCT(((Reperes!$F$7:$F$28=Reperes!$B$2)+(Reperes!$F$7:$F$28="Toutes"))*(Reperes!$G$7:$G$28&lt;=$A364)*(Reperes!$H$7:$H$28&gt;=$A364))&gt;0,"Vacances","")</f>
        <v>Vacances</v>
      </c>
      <c r="G364" s="21" t="n">
        <f aca="false">IF(YEAR($A364-364)=2026,$A364-364,$A364-371)</f>
        <v>46383</v>
      </c>
      <c r="H364" s="22" t="str">
        <f aca="false">INDEX(Reperes!$J$7:$J$13,WEEKDAY($G364,2))</f>
        <v>dimanche</v>
      </c>
      <c r="I364" s="22" t="str">
        <f aca="false">IFERROR(INDEX(Reperes!$B$7:$B$28,MATCH($G364,Reperes!$A$7:$A$28,0)),"")</f>
        <v/>
      </c>
      <c r="J364" s="22" t="str">
        <f aca="false">IF(SUMPRODUCT(((Reperes!$F$7:$F$28=Reperes!$B$2)+(Reperes!$F$7:$F$28="Toutes"))*(Reperes!$G$7:$G$28&lt;=$G364)*(Reperes!$H$7:$H$28&gt;=$G364))&gt;0,"Vacances","")</f>
        <v>Vacances</v>
      </c>
      <c r="K364" s="23" t="str">
        <f aca="false">IF(AND(($E364&lt;&gt;"")=($I364&lt;&gt;""),$F364=$J364),"","Prudence : "&amp;IF(($E364&lt;&gt;"")&lt;&gt;($I364&lt;&gt;""),"statut ferie different. ","")&amp;IF($F364&lt;&gt;$J364,"statut vacances different.",""))</f>
        <v/>
      </c>
      <c r="L364" s="17"/>
      <c r="M364" s="18"/>
      <c r="N364" s="19" t="str">
        <f aca="false">IF(OR($L364="",$M364=""),"",$L364*$M364)</f>
        <v/>
      </c>
      <c r="O364" s="18"/>
      <c r="P364" s="20" t="str">
        <f aca="false">IF(OR($M364="",$O364=""),"",$O364/$M364-1)</f>
        <v/>
      </c>
    </row>
    <row r="365" customFormat="false" ht="15" hidden="false" customHeight="false" outlineLevel="0" collapsed="false">
      <c r="A365" s="14" t="n">
        <v>46748</v>
      </c>
      <c r="B365" s="15" t="str">
        <f aca="false">INDEX(Reperes!$L$7:$L$18,MONTH($A365))</f>
        <v>decembre</v>
      </c>
      <c r="C365" s="15" t="str">
        <f aca="false">INDEX(Reperes!$J$7:$J$13,WEEKDAY($A365,2))</f>
        <v>lundi</v>
      </c>
      <c r="D365" s="15" t="n">
        <f aca="false">WEEKNUM($A365,21)</f>
        <v>52</v>
      </c>
      <c r="E365" s="15" t="str">
        <f aca="false">IFERROR(INDEX(Reperes!$B$7:$B$28,MATCH($A365,Reperes!$A$7:$A$28,0)),"")</f>
        <v/>
      </c>
      <c r="F365" s="15" t="str">
        <f aca="false">IF(SUMPRODUCT(((Reperes!$F$7:$F$28=Reperes!$B$2)+(Reperes!$F$7:$F$28="Toutes"))*(Reperes!$G$7:$G$28&lt;=$A365)*(Reperes!$H$7:$H$28&gt;=$A365))&gt;0,"Vacances","")</f>
        <v>Vacances</v>
      </c>
      <c r="G365" s="14" t="n">
        <f aca="false">IF(YEAR($A365-364)=2026,$A365-364,$A365-371)</f>
        <v>46384</v>
      </c>
      <c r="H365" s="15" t="str">
        <f aca="false">INDEX(Reperes!$J$7:$J$13,WEEKDAY($G365,2))</f>
        <v>lundi</v>
      </c>
      <c r="I365" s="15" t="str">
        <f aca="false">IFERROR(INDEX(Reperes!$B$7:$B$28,MATCH($G365,Reperes!$A$7:$A$28,0)),"")</f>
        <v/>
      </c>
      <c r="J365" s="15" t="str">
        <f aca="false">IF(SUMPRODUCT(((Reperes!$F$7:$F$28=Reperes!$B$2)+(Reperes!$F$7:$F$28="Toutes"))*(Reperes!$G$7:$G$28&lt;=$G365)*(Reperes!$H$7:$H$28&gt;=$G365))&gt;0,"Vacances","")</f>
        <v>Vacances</v>
      </c>
      <c r="K365" s="16" t="str">
        <f aca="false">IF(AND(($E365&lt;&gt;"")=($I365&lt;&gt;""),$F365=$J365),"","Prudence : "&amp;IF(($E365&lt;&gt;"")&lt;&gt;($I365&lt;&gt;""),"statut ferie different. ","")&amp;IF($F365&lt;&gt;$J365,"statut vacances different.",""))</f>
        <v/>
      </c>
      <c r="L365" s="17"/>
      <c r="M365" s="18"/>
      <c r="N365" s="19" t="str">
        <f aca="false">IF(OR($L365="",$M365=""),"",$L365*$M365)</f>
        <v/>
      </c>
      <c r="O365" s="18"/>
      <c r="P365" s="20" t="str">
        <f aca="false">IF(OR($M365="",$O365=""),"",$O365/$M365-1)</f>
        <v/>
      </c>
    </row>
    <row r="366" customFormat="false" ht="15" hidden="false" customHeight="false" outlineLevel="0" collapsed="false">
      <c r="A366" s="14" t="n">
        <v>46749</v>
      </c>
      <c r="B366" s="15" t="str">
        <f aca="false">INDEX(Reperes!$L$7:$L$18,MONTH($A366))</f>
        <v>decembre</v>
      </c>
      <c r="C366" s="15" t="str">
        <f aca="false">INDEX(Reperes!$J$7:$J$13,WEEKDAY($A366,2))</f>
        <v>mardi</v>
      </c>
      <c r="D366" s="15" t="n">
        <f aca="false">WEEKNUM($A366,21)</f>
        <v>52</v>
      </c>
      <c r="E366" s="15" t="str">
        <f aca="false">IFERROR(INDEX(Reperes!$B$7:$B$28,MATCH($A366,Reperes!$A$7:$A$28,0)),"")</f>
        <v/>
      </c>
      <c r="F366" s="15" t="str">
        <f aca="false">IF(SUMPRODUCT(((Reperes!$F$7:$F$28=Reperes!$B$2)+(Reperes!$F$7:$F$28="Toutes"))*(Reperes!$G$7:$G$28&lt;=$A366)*(Reperes!$H$7:$H$28&gt;=$A366))&gt;0,"Vacances","")</f>
        <v>Vacances</v>
      </c>
      <c r="G366" s="14" t="n">
        <f aca="false">IF(YEAR($A366-364)=2026,$A366-364,$A366-371)</f>
        <v>46385</v>
      </c>
      <c r="H366" s="15" t="str">
        <f aca="false">INDEX(Reperes!$J$7:$J$13,WEEKDAY($G366,2))</f>
        <v>mardi</v>
      </c>
      <c r="I366" s="15" t="str">
        <f aca="false">IFERROR(INDEX(Reperes!$B$7:$B$28,MATCH($G366,Reperes!$A$7:$A$28,0)),"")</f>
        <v/>
      </c>
      <c r="J366" s="15" t="str">
        <f aca="false">IF(SUMPRODUCT(((Reperes!$F$7:$F$28=Reperes!$B$2)+(Reperes!$F$7:$F$28="Toutes"))*(Reperes!$G$7:$G$28&lt;=$G366)*(Reperes!$H$7:$H$28&gt;=$G366))&gt;0,"Vacances","")</f>
        <v>Vacances</v>
      </c>
      <c r="K366" s="16" t="str">
        <f aca="false">IF(AND(($E366&lt;&gt;"")=($I366&lt;&gt;""),$F366=$J366),"","Prudence : "&amp;IF(($E366&lt;&gt;"")&lt;&gt;($I366&lt;&gt;""),"statut ferie different. ","")&amp;IF($F366&lt;&gt;$J366,"statut vacances different.",""))</f>
        <v/>
      </c>
      <c r="L366" s="17"/>
      <c r="M366" s="18"/>
      <c r="N366" s="19" t="str">
        <f aca="false">IF(OR($L366="",$M366=""),"",$L366*$M366)</f>
        <v/>
      </c>
      <c r="O366" s="18"/>
      <c r="P366" s="20" t="str">
        <f aca="false">IF(OR($M366="",$O366=""),"",$O366/$M366-1)</f>
        <v/>
      </c>
    </row>
    <row r="367" customFormat="false" ht="15" hidden="false" customHeight="false" outlineLevel="0" collapsed="false">
      <c r="A367" s="14" t="n">
        <v>46750</v>
      </c>
      <c r="B367" s="15" t="str">
        <f aca="false">INDEX(Reperes!$L$7:$L$18,MONTH($A367))</f>
        <v>decembre</v>
      </c>
      <c r="C367" s="15" t="str">
        <f aca="false">INDEX(Reperes!$J$7:$J$13,WEEKDAY($A367,2))</f>
        <v>mercredi</v>
      </c>
      <c r="D367" s="15" t="n">
        <f aca="false">WEEKNUM($A367,21)</f>
        <v>52</v>
      </c>
      <c r="E367" s="15" t="str">
        <f aca="false">IFERROR(INDEX(Reperes!$B$7:$B$28,MATCH($A367,Reperes!$A$7:$A$28,0)),"")</f>
        <v/>
      </c>
      <c r="F367" s="15" t="str">
        <f aca="false">IF(SUMPRODUCT(((Reperes!$F$7:$F$28=Reperes!$B$2)+(Reperes!$F$7:$F$28="Toutes"))*(Reperes!$G$7:$G$28&lt;=$A367)*(Reperes!$H$7:$H$28&gt;=$A367))&gt;0,"Vacances","")</f>
        <v>Vacances</v>
      </c>
      <c r="G367" s="14" t="n">
        <f aca="false">IF(YEAR($A367-364)=2026,$A367-364,$A367-371)</f>
        <v>46386</v>
      </c>
      <c r="H367" s="15" t="str">
        <f aca="false">INDEX(Reperes!$J$7:$J$13,WEEKDAY($G367,2))</f>
        <v>mercredi</v>
      </c>
      <c r="I367" s="15" t="str">
        <f aca="false">IFERROR(INDEX(Reperes!$B$7:$B$28,MATCH($G367,Reperes!$A$7:$A$28,0)),"")</f>
        <v/>
      </c>
      <c r="J367" s="15" t="str">
        <f aca="false">IF(SUMPRODUCT(((Reperes!$F$7:$F$28=Reperes!$B$2)+(Reperes!$F$7:$F$28="Toutes"))*(Reperes!$G$7:$G$28&lt;=$G367)*(Reperes!$H$7:$H$28&gt;=$G367))&gt;0,"Vacances","")</f>
        <v>Vacances</v>
      </c>
      <c r="K367" s="16" t="str">
        <f aca="false">IF(AND(($E367&lt;&gt;"")=($I367&lt;&gt;""),$F367=$J367),"","Prudence : "&amp;IF(($E367&lt;&gt;"")&lt;&gt;($I367&lt;&gt;""),"statut ferie different. ","")&amp;IF($F367&lt;&gt;$J367,"statut vacances different.",""))</f>
        <v/>
      </c>
      <c r="L367" s="17"/>
      <c r="M367" s="18"/>
      <c r="N367" s="19" t="str">
        <f aca="false">IF(OR($L367="",$M367=""),"",$L367*$M367)</f>
        <v/>
      </c>
      <c r="O367" s="18"/>
      <c r="P367" s="20" t="str">
        <f aca="false">IF(OR($M367="",$O367=""),"",$O367/$M367-1)</f>
        <v/>
      </c>
    </row>
    <row r="368" customFormat="false" ht="15" hidden="false" customHeight="false" outlineLevel="0" collapsed="false">
      <c r="A368" s="14" t="n">
        <v>46751</v>
      </c>
      <c r="B368" s="15" t="str">
        <f aca="false">INDEX(Reperes!$L$7:$L$18,MONTH($A368))</f>
        <v>decembre</v>
      </c>
      <c r="C368" s="15" t="str">
        <f aca="false">INDEX(Reperes!$J$7:$J$13,WEEKDAY($A368,2))</f>
        <v>jeudi</v>
      </c>
      <c r="D368" s="15" t="n">
        <f aca="false">WEEKNUM($A368,21)</f>
        <v>52</v>
      </c>
      <c r="E368" s="15" t="str">
        <f aca="false">IFERROR(INDEX(Reperes!$B$7:$B$28,MATCH($A368,Reperes!$A$7:$A$28,0)),"")</f>
        <v/>
      </c>
      <c r="F368" s="15" t="str">
        <f aca="false">IF(SUMPRODUCT(((Reperes!$F$7:$F$28=Reperes!$B$2)+(Reperes!$F$7:$F$28="Toutes"))*(Reperes!$G$7:$G$28&lt;=$A368)*(Reperes!$H$7:$H$28&gt;=$A368))&gt;0,"Vacances","")</f>
        <v>Vacances</v>
      </c>
      <c r="G368" s="14" t="n">
        <f aca="false">IF(YEAR($A368-364)=2026,$A368-364,$A368-371)</f>
        <v>46387</v>
      </c>
      <c r="H368" s="15" t="str">
        <f aca="false">INDEX(Reperes!$J$7:$J$13,WEEKDAY($G368,2))</f>
        <v>jeudi</v>
      </c>
      <c r="I368" s="15" t="str">
        <f aca="false">IFERROR(INDEX(Reperes!$B$7:$B$28,MATCH($G368,Reperes!$A$7:$A$28,0)),"")</f>
        <v/>
      </c>
      <c r="J368" s="15" t="str">
        <f aca="false">IF(SUMPRODUCT(((Reperes!$F$7:$F$28=Reperes!$B$2)+(Reperes!$F$7:$F$28="Toutes"))*(Reperes!$G$7:$G$28&lt;=$G368)*(Reperes!$H$7:$H$28&gt;=$G368))&gt;0,"Vacances","")</f>
        <v>Vacances</v>
      </c>
      <c r="K368" s="16" t="str">
        <f aca="false">IF(AND(($E368&lt;&gt;"")=($I368&lt;&gt;""),$F368=$J368),"","Prudence : "&amp;IF(($E368&lt;&gt;"")&lt;&gt;($I368&lt;&gt;""),"statut ferie different. ","")&amp;IF($F368&lt;&gt;$J368,"statut vacances different.",""))</f>
        <v/>
      </c>
      <c r="L368" s="17"/>
      <c r="M368" s="18"/>
      <c r="N368" s="19" t="str">
        <f aca="false">IF(OR($L368="",$M368=""),"",$L368*$M368)</f>
        <v/>
      </c>
      <c r="O368" s="18"/>
      <c r="P368" s="20" t="str">
        <f aca="false">IF(OR($M368="",$O368=""),"",$O368/$M368-1)</f>
        <v/>
      </c>
    </row>
    <row r="369" customFormat="false" ht="15" hidden="false" customHeight="false" outlineLevel="0" collapsed="false">
      <c r="A369" s="14" t="n">
        <v>46752</v>
      </c>
      <c r="B369" s="15" t="str">
        <f aca="false">INDEX(Reperes!$L$7:$L$18,MONTH($A369))</f>
        <v>decembre</v>
      </c>
      <c r="C369" s="15" t="str">
        <f aca="false">INDEX(Reperes!$J$7:$J$13,WEEKDAY($A369,2))</f>
        <v>vendredi</v>
      </c>
      <c r="D369" s="15" t="n">
        <f aca="false">WEEKNUM($A369,21)</f>
        <v>52</v>
      </c>
      <c r="E369" s="15" t="str">
        <f aca="false">IFERROR(INDEX(Reperes!$B$7:$B$28,MATCH($A369,Reperes!$A$7:$A$28,0)),"")</f>
        <v/>
      </c>
      <c r="F369" s="15" t="str">
        <f aca="false">IF(SUMPRODUCT(((Reperes!$F$7:$F$28=Reperes!$B$2)+(Reperes!$F$7:$F$28="Toutes"))*(Reperes!$G$7:$G$28&lt;=$A369)*(Reperes!$H$7:$H$28&gt;=$A369))&gt;0,"Vacances","")</f>
        <v>Vacances</v>
      </c>
      <c r="G369" s="14" t="n">
        <f aca="false">IF(YEAR($A369-364)=2026,$A369-364,$A369-371)</f>
        <v>46381</v>
      </c>
      <c r="H369" s="15" t="str">
        <f aca="false">INDEX(Reperes!$J$7:$J$13,WEEKDAY($G369,2))</f>
        <v>vendredi</v>
      </c>
      <c r="I369" s="15" t="str">
        <f aca="false">IFERROR(INDEX(Reperes!$B$7:$B$28,MATCH($G369,Reperes!$A$7:$A$28,0)),"")</f>
        <v>Noel</v>
      </c>
      <c r="J369" s="15" t="str">
        <f aca="false">IF(SUMPRODUCT(((Reperes!$F$7:$F$28=Reperes!$B$2)+(Reperes!$F$7:$F$28="Toutes"))*(Reperes!$G$7:$G$28&lt;=$G369)*(Reperes!$H$7:$H$28&gt;=$G369))&gt;0,"Vacances","")</f>
        <v>Vacances</v>
      </c>
      <c r="K369" s="16" t="str">
        <f aca="false">IF(AND(($E369&lt;&gt;"")=($I369&lt;&gt;""),$F369=$J369),"","Prudence : "&amp;IF(($E369&lt;&gt;"")&lt;&gt;($I369&lt;&gt;""),"statut ferie different. ","")&amp;IF($F369&lt;&gt;$J369,"statut vacances different.",""))</f>
        <v>Prudence : statut ferie different. </v>
      </c>
      <c r="L369" s="17"/>
      <c r="M369" s="18"/>
      <c r="N369" s="19" t="str">
        <f aca="false">IF(OR($L369="",$M369=""),"",$L369*$M369)</f>
        <v/>
      </c>
      <c r="O369" s="18"/>
      <c r="P369" s="20" t="str">
        <f aca="false">IF(OR($M369="",$O369=""),"",$O369/$M369-1)</f>
        <v/>
      </c>
    </row>
    <row r="371" customFormat="false" ht="15" hidden="false" customHeight="false" outlineLevel="0" collapsed="false">
      <c r="A371" s="6" t="s">
        <v>100</v>
      </c>
      <c r="L371" s="24" t="n">
        <v>18</v>
      </c>
      <c r="M371" s="25" t="n">
        <v>112</v>
      </c>
      <c r="N371" s="6" t="s">
        <v>101</v>
      </c>
      <c r="O371" s="25" t="n">
        <v>119</v>
      </c>
    </row>
  </sheetData>
  <autoFilter ref="A4:P369"/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9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3" min="2" style="0" width="21"/>
    <col collapsed="false" customWidth="true" hidden="false" outlineLevel="0" max="4" min="4" style="0" width="18"/>
    <col collapsed="false" customWidth="true" hidden="false" outlineLevel="0" max="5" min="5" style="0" width="24"/>
    <col collapsed="false" customWidth="true" hidden="false" outlineLevel="0" max="6" min="6" style="0" width="10"/>
  </cols>
  <sheetData>
    <row r="1" customFormat="false" ht="17.35" hidden="false" customHeight="false" outlineLevel="0" collapsed="false">
      <c r="A1" s="8" t="s">
        <v>102</v>
      </c>
    </row>
    <row r="2" customFormat="false" ht="15" hidden="false" customHeight="false" outlineLevel="0" collapsed="false">
      <c r="A2" s="6" t="s">
        <v>103</v>
      </c>
    </row>
    <row r="4" customFormat="false" ht="31.5" hidden="false" customHeight="true" outlineLevel="0" collapsed="false">
      <c r="A4" s="11" t="s">
        <v>43</v>
      </c>
      <c r="B4" s="11" t="s">
        <v>104</v>
      </c>
      <c r="C4" s="11" t="s">
        <v>97</v>
      </c>
      <c r="D4" s="11" t="s">
        <v>96</v>
      </c>
      <c r="E4" s="11" t="s">
        <v>105</v>
      </c>
      <c r="F4" s="11" t="s">
        <v>106</v>
      </c>
    </row>
    <row r="5" customFormat="false" ht="15" hidden="false" customHeight="false" outlineLevel="0" collapsed="false">
      <c r="A5" s="4" t="s">
        <v>107</v>
      </c>
      <c r="B5" s="26" t="n">
        <f aca="false">SUMIFS('Calendrier 2027'!$L$5:$L$369,'Calendrier 2027'!$B$5:$B$369,$A5)</f>
        <v>0</v>
      </c>
      <c r="C5" s="27" t="n">
        <f aca="false">SUMIFS('Calendrier 2027'!$N$5:$N$369,'Calendrier 2027'!$B$5:$B$369,$A5)</f>
        <v>0</v>
      </c>
      <c r="D5" s="28" t="str">
        <f aca="false">IF($B5=0,"",$C5/$B5)</f>
        <v/>
      </c>
      <c r="E5" s="28" t="str">
        <f aca="false">IFERROR(AVERAGEIFS('Calendrier 2027'!$O$5:$O$369,'Calendrier 2027'!$B$5:$B$369,$A5,'Calendrier 2027'!$O$5:$O$369,"&gt;0"),"")</f>
        <v/>
      </c>
      <c r="F5" s="29" t="str">
        <f aca="false">IF(OR($D5="",$E5=""),"",$E5/$D5-1)</f>
        <v/>
      </c>
    </row>
    <row r="6" customFormat="false" ht="15" hidden="false" customHeight="false" outlineLevel="0" collapsed="false">
      <c r="A6" s="4" t="s">
        <v>108</v>
      </c>
      <c r="B6" s="26" t="n">
        <f aca="false">SUMIFS('Calendrier 2027'!$L$5:$L$369,'Calendrier 2027'!$B$5:$B$369,$A6)</f>
        <v>0</v>
      </c>
      <c r="C6" s="27" t="n">
        <f aca="false">SUMIFS('Calendrier 2027'!$N$5:$N$369,'Calendrier 2027'!$B$5:$B$369,$A6)</f>
        <v>0</v>
      </c>
      <c r="D6" s="28" t="str">
        <f aca="false">IF($B6=0,"",$C6/$B6)</f>
        <v/>
      </c>
      <c r="E6" s="28" t="str">
        <f aca="false">IFERROR(AVERAGEIFS('Calendrier 2027'!$O$5:$O$369,'Calendrier 2027'!$B$5:$B$369,$A6,'Calendrier 2027'!$O$5:$O$369,"&gt;0"),"")</f>
        <v/>
      </c>
      <c r="F6" s="29" t="str">
        <f aca="false">IF(OR($D6="",$E6=""),"",$E6/$D6-1)</f>
        <v/>
      </c>
    </row>
    <row r="7" customFormat="false" ht="15" hidden="false" customHeight="false" outlineLevel="0" collapsed="false">
      <c r="A7" s="4" t="s">
        <v>109</v>
      </c>
      <c r="B7" s="26" t="n">
        <f aca="false">SUMIFS('Calendrier 2027'!$L$5:$L$369,'Calendrier 2027'!$B$5:$B$369,$A7)</f>
        <v>0</v>
      </c>
      <c r="C7" s="27" t="n">
        <f aca="false">SUMIFS('Calendrier 2027'!$N$5:$N$369,'Calendrier 2027'!$B$5:$B$369,$A7)</f>
        <v>0</v>
      </c>
      <c r="D7" s="28" t="str">
        <f aca="false">IF($B7=0,"",$C7/$B7)</f>
        <v/>
      </c>
      <c r="E7" s="28" t="str">
        <f aca="false">IFERROR(AVERAGEIFS('Calendrier 2027'!$O$5:$O$369,'Calendrier 2027'!$B$5:$B$369,$A7,'Calendrier 2027'!$O$5:$O$369,"&gt;0"),"")</f>
        <v/>
      </c>
      <c r="F7" s="29" t="str">
        <f aca="false">IF(OR($D7="",$E7=""),"",$E7/$D7-1)</f>
        <v/>
      </c>
    </row>
    <row r="8" customFormat="false" ht="15" hidden="false" customHeight="false" outlineLevel="0" collapsed="false">
      <c r="A8" s="4" t="s">
        <v>110</v>
      </c>
      <c r="B8" s="26" t="n">
        <f aca="false">SUMIFS('Calendrier 2027'!$L$5:$L$369,'Calendrier 2027'!$B$5:$B$369,$A8)</f>
        <v>0</v>
      </c>
      <c r="C8" s="27" t="n">
        <f aca="false">SUMIFS('Calendrier 2027'!$N$5:$N$369,'Calendrier 2027'!$B$5:$B$369,$A8)</f>
        <v>0</v>
      </c>
      <c r="D8" s="28" t="str">
        <f aca="false">IF($B8=0,"",$C8/$B8)</f>
        <v/>
      </c>
      <c r="E8" s="28" t="str">
        <f aca="false">IFERROR(AVERAGEIFS('Calendrier 2027'!$O$5:$O$369,'Calendrier 2027'!$B$5:$B$369,$A8,'Calendrier 2027'!$O$5:$O$369,"&gt;0"),"")</f>
        <v/>
      </c>
      <c r="F8" s="29" t="str">
        <f aca="false">IF(OR($D8="",$E8=""),"",$E8/$D8-1)</f>
        <v/>
      </c>
    </row>
    <row r="9" customFormat="false" ht="15" hidden="false" customHeight="false" outlineLevel="0" collapsed="false">
      <c r="A9" s="4" t="s">
        <v>111</v>
      </c>
      <c r="B9" s="26" t="n">
        <f aca="false">SUMIFS('Calendrier 2027'!$L$5:$L$369,'Calendrier 2027'!$B$5:$B$369,$A9)</f>
        <v>0</v>
      </c>
      <c r="C9" s="27" t="n">
        <f aca="false">SUMIFS('Calendrier 2027'!$N$5:$N$369,'Calendrier 2027'!$B$5:$B$369,$A9)</f>
        <v>0</v>
      </c>
      <c r="D9" s="28" t="str">
        <f aca="false">IF($B9=0,"",$C9/$B9)</f>
        <v/>
      </c>
      <c r="E9" s="28" t="str">
        <f aca="false">IFERROR(AVERAGEIFS('Calendrier 2027'!$O$5:$O$369,'Calendrier 2027'!$B$5:$B$369,$A9,'Calendrier 2027'!$O$5:$O$369,"&gt;0"),"")</f>
        <v/>
      </c>
      <c r="F9" s="29" t="str">
        <f aca="false">IF(OR($D9="",$E9=""),"",$E9/$D9-1)</f>
        <v/>
      </c>
    </row>
    <row r="10" customFormat="false" ht="15" hidden="false" customHeight="false" outlineLevel="0" collapsed="false">
      <c r="A10" s="4" t="s">
        <v>112</v>
      </c>
      <c r="B10" s="26" t="n">
        <f aca="false">SUMIFS('Calendrier 2027'!$L$5:$L$369,'Calendrier 2027'!$B$5:$B$369,$A10)</f>
        <v>0</v>
      </c>
      <c r="C10" s="27" t="n">
        <f aca="false">SUMIFS('Calendrier 2027'!$N$5:$N$369,'Calendrier 2027'!$B$5:$B$369,$A10)</f>
        <v>0</v>
      </c>
      <c r="D10" s="28" t="str">
        <f aca="false">IF($B10=0,"",$C10/$B10)</f>
        <v/>
      </c>
      <c r="E10" s="28" t="str">
        <f aca="false">IFERROR(AVERAGEIFS('Calendrier 2027'!$O$5:$O$369,'Calendrier 2027'!$B$5:$B$369,$A10,'Calendrier 2027'!$O$5:$O$369,"&gt;0"),"")</f>
        <v/>
      </c>
      <c r="F10" s="29" t="str">
        <f aca="false">IF(OR($D10="",$E10=""),"",$E10/$D10-1)</f>
        <v/>
      </c>
    </row>
    <row r="11" customFormat="false" ht="15" hidden="false" customHeight="false" outlineLevel="0" collapsed="false">
      <c r="A11" s="4" t="s">
        <v>113</v>
      </c>
      <c r="B11" s="26" t="n">
        <f aca="false">SUMIFS('Calendrier 2027'!$L$5:$L$369,'Calendrier 2027'!$B$5:$B$369,$A11)</f>
        <v>0</v>
      </c>
      <c r="C11" s="27" t="n">
        <f aca="false">SUMIFS('Calendrier 2027'!$N$5:$N$369,'Calendrier 2027'!$B$5:$B$369,$A11)</f>
        <v>0</v>
      </c>
      <c r="D11" s="28" t="str">
        <f aca="false">IF($B11=0,"",$C11/$B11)</f>
        <v/>
      </c>
      <c r="E11" s="28" t="str">
        <f aca="false">IFERROR(AVERAGEIFS('Calendrier 2027'!$O$5:$O$369,'Calendrier 2027'!$B$5:$B$369,$A11,'Calendrier 2027'!$O$5:$O$369,"&gt;0"),"")</f>
        <v/>
      </c>
      <c r="F11" s="29" t="str">
        <f aca="false">IF(OR($D11="",$E11=""),"",$E11/$D11-1)</f>
        <v/>
      </c>
    </row>
    <row r="12" customFormat="false" ht="15" hidden="false" customHeight="false" outlineLevel="0" collapsed="false">
      <c r="A12" s="4" t="s">
        <v>114</v>
      </c>
      <c r="B12" s="26" t="n">
        <f aca="false">SUMIFS('Calendrier 2027'!$L$5:$L$369,'Calendrier 2027'!$B$5:$B$369,$A12)</f>
        <v>0</v>
      </c>
      <c r="C12" s="27" t="n">
        <f aca="false">SUMIFS('Calendrier 2027'!$N$5:$N$369,'Calendrier 2027'!$B$5:$B$369,$A12)</f>
        <v>0</v>
      </c>
      <c r="D12" s="28" t="str">
        <f aca="false">IF($B12=0,"",$C12/$B12)</f>
        <v/>
      </c>
      <c r="E12" s="28" t="str">
        <f aca="false">IFERROR(AVERAGEIFS('Calendrier 2027'!$O$5:$O$369,'Calendrier 2027'!$B$5:$B$369,$A12,'Calendrier 2027'!$O$5:$O$369,"&gt;0"),"")</f>
        <v/>
      </c>
      <c r="F12" s="29" t="str">
        <f aca="false">IF(OR($D12="",$E12=""),"",$E12/$D12-1)</f>
        <v/>
      </c>
    </row>
    <row r="13" customFormat="false" ht="15" hidden="false" customHeight="false" outlineLevel="0" collapsed="false">
      <c r="A13" s="4" t="s">
        <v>115</v>
      </c>
      <c r="B13" s="26" t="n">
        <f aca="false">SUMIFS('Calendrier 2027'!$L$5:$L$369,'Calendrier 2027'!$B$5:$B$369,$A13)</f>
        <v>0</v>
      </c>
      <c r="C13" s="27" t="n">
        <f aca="false">SUMIFS('Calendrier 2027'!$N$5:$N$369,'Calendrier 2027'!$B$5:$B$369,$A13)</f>
        <v>0</v>
      </c>
      <c r="D13" s="28" t="str">
        <f aca="false">IF($B13=0,"",$C13/$B13)</f>
        <v/>
      </c>
      <c r="E13" s="28" t="str">
        <f aca="false">IFERROR(AVERAGEIFS('Calendrier 2027'!$O$5:$O$369,'Calendrier 2027'!$B$5:$B$369,$A13,'Calendrier 2027'!$O$5:$O$369,"&gt;0"),"")</f>
        <v/>
      </c>
      <c r="F13" s="29" t="str">
        <f aca="false">IF(OR($D13="",$E13=""),"",$E13/$D13-1)</f>
        <v/>
      </c>
    </row>
    <row r="14" customFormat="false" ht="15" hidden="false" customHeight="false" outlineLevel="0" collapsed="false">
      <c r="A14" s="4" t="s">
        <v>116</v>
      </c>
      <c r="B14" s="26" t="n">
        <f aca="false">SUMIFS('Calendrier 2027'!$L$5:$L$369,'Calendrier 2027'!$B$5:$B$369,$A14)</f>
        <v>0</v>
      </c>
      <c r="C14" s="27" t="n">
        <f aca="false">SUMIFS('Calendrier 2027'!$N$5:$N$369,'Calendrier 2027'!$B$5:$B$369,$A14)</f>
        <v>0</v>
      </c>
      <c r="D14" s="28" t="str">
        <f aca="false">IF($B14=0,"",$C14/$B14)</f>
        <v/>
      </c>
      <c r="E14" s="28" t="str">
        <f aca="false">IFERROR(AVERAGEIFS('Calendrier 2027'!$O$5:$O$369,'Calendrier 2027'!$B$5:$B$369,$A14,'Calendrier 2027'!$O$5:$O$369,"&gt;0"),"")</f>
        <v/>
      </c>
      <c r="F14" s="29" t="str">
        <f aca="false">IF(OR($D14="",$E14=""),"",$E14/$D14-1)</f>
        <v/>
      </c>
    </row>
    <row r="15" customFormat="false" ht="15" hidden="false" customHeight="false" outlineLevel="0" collapsed="false">
      <c r="A15" s="4" t="s">
        <v>117</v>
      </c>
      <c r="B15" s="26" t="n">
        <f aca="false">SUMIFS('Calendrier 2027'!$L$5:$L$369,'Calendrier 2027'!$B$5:$B$369,$A15)</f>
        <v>0</v>
      </c>
      <c r="C15" s="27" t="n">
        <f aca="false">SUMIFS('Calendrier 2027'!$N$5:$N$369,'Calendrier 2027'!$B$5:$B$369,$A15)</f>
        <v>0</v>
      </c>
      <c r="D15" s="28" t="str">
        <f aca="false">IF($B15=0,"",$C15/$B15)</f>
        <v/>
      </c>
      <c r="E15" s="28" t="str">
        <f aca="false">IFERROR(AVERAGEIFS('Calendrier 2027'!$O$5:$O$369,'Calendrier 2027'!$B$5:$B$369,$A15,'Calendrier 2027'!$O$5:$O$369,"&gt;0"),"")</f>
        <v/>
      </c>
      <c r="F15" s="29" t="str">
        <f aca="false">IF(OR($D15="",$E15=""),"",$E15/$D15-1)</f>
        <v/>
      </c>
    </row>
    <row r="16" customFormat="false" ht="15" hidden="false" customHeight="false" outlineLevel="0" collapsed="false">
      <c r="A16" s="4" t="s">
        <v>118</v>
      </c>
      <c r="B16" s="26" t="n">
        <f aca="false">SUMIFS('Calendrier 2027'!$L$5:$L$369,'Calendrier 2027'!$B$5:$B$369,$A16)</f>
        <v>0</v>
      </c>
      <c r="C16" s="27" t="n">
        <f aca="false">SUMIFS('Calendrier 2027'!$N$5:$N$369,'Calendrier 2027'!$B$5:$B$369,$A16)</f>
        <v>0</v>
      </c>
      <c r="D16" s="28" t="str">
        <f aca="false">IF($B16=0,"",$C16/$B16)</f>
        <v/>
      </c>
      <c r="E16" s="28" t="str">
        <f aca="false">IFERROR(AVERAGEIFS('Calendrier 2027'!$O$5:$O$369,'Calendrier 2027'!$B$5:$B$369,$A16,'Calendrier 2027'!$O$5:$O$369,"&gt;0"),"")</f>
        <v/>
      </c>
      <c r="F16" s="29" t="str">
        <f aca="false">IF(OR($D16="",$E16=""),"",$E16/$D16-1)</f>
        <v/>
      </c>
    </row>
    <row r="17" customFormat="false" ht="15" hidden="false" customHeight="false" outlineLevel="0" collapsed="false">
      <c r="A17" s="30" t="s">
        <v>119</v>
      </c>
      <c r="B17" s="31" t="n">
        <f aca="false">SUM(B5:B16)</f>
        <v>0</v>
      </c>
      <c r="C17" s="32" t="n">
        <f aca="false">SUM(C5:C16)</f>
        <v>0</v>
      </c>
      <c r="D17" s="33" t="str">
        <f aca="false">IF($B17=0,"",$C17/$B17)</f>
        <v/>
      </c>
      <c r="E17" s="33" t="str">
        <f aca="false">IFERROR(AVERAGEIFS('Calendrier 2027'!$O$5:$O$369,'Calendrier 2027'!$O$5:$O$369,"&gt;0"),"")</f>
        <v/>
      </c>
      <c r="F17" s="34" t="str">
        <f aca="false">IF(OR($D17="",$E17=""),"",$E17/$D17-1)</f>
        <v/>
      </c>
    </row>
    <row r="19" customFormat="false" ht="15" hidden="false" customHeight="false" outlineLevel="0" collapsed="false">
      <c r="A19" s="6" t="s">
        <v>120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2026-09-09T08:49:58Z</dcterms:created>
  <dc:creator>openpyxl</dc:creator>
  <dc:description/>
  <dc:language>en-US</dc:language>
  <cp:lastModifiedBy/>
  <dcterms:modified xsi:type="dcterms:W3CDTF">2026-09-09T08:49:59Z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